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alance P" sheetId="2" r:id="rId1"/>
    <sheet name="Hoja1" sheetId="3" r:id="rId2"/>
  </sheets>
  <definedNames>
    <definedName name="_xlnm._FilterDatabase" localSheetId="0" hidden="1">'Balance P'!$A$2:$R$23</definedName>
  </definedNames>
  <calcPr calcId="144525"/>
</workbook>
</file>

<file path=xl/calcChain.xml><?xml version="1.0" encoding="utf-8"?>
<calcChain xmlns="http://schemas.openxmlformats.org/spreadsheetml/2006/main">
  <c r="C23" i="2" l="1"/>
  <c r="D21" i="2" s="1"/>
  <c r="P22" i="2"/>
  <c r="Q22" i="2" s="1"/>
  <c r="R22" i="2" s="1"/>
  <c r="K21" i="2"/>
  <c r="L21" i="2" s="1"/>
  <c r="M21" i="2" s="1"/>
  <c r="C20" i="2"/>
  <c r="D18" i="2" s="1"/>
  <c r="O19" i="2"/>
  <c r="P19" i="2" s="1"/>
  <c r="Q19" i="2" s="1"/>
  <c r="R19" i="2" s="1"/>
  <c r="K18" i="2"/>
  <c r="L18" i="2" s="1"/>
  <c r="M18" i="2" s="1"/>
  <c r="C17" i="2"/>
  <c r="D14" i="2" s="1"/>
  <c r="H14" i="2"/>
  <c r="O14" i="2"/>
  <c r="K14" i="2"/>
  <c r="L14" i="2" s="1"/>
  <c r="D16" i="2"/>
  <c r="O16" i="2"/>
  <c r="P16" i="2" s="1"/>
  <c r="Q16" i="2" s="1"/>
  <c r="R16" i="2" s="1"/>
  <c r="K16" i="2"/>
  <c r="L16" i="2" s="1"/>
  <c r="O15" i="2"/>
  <c r="K15" i="2"/>
  <c r="L15" i="2" s="1"/>
  <c r="M15" i="2" s="1"/>
  <c r="K11" i="2"/>
  <c r="L11" i="2" s="1"/>
  <c r="M11" i="2" s="1"/>
  <c r="K4" i="2"/>
  <c r="L4" i="2" s="1"/>
  <c r="M4" i="2" s="1"/>
  <c r="K5" i="2"/>
  <c r="L5" i="2" s="1"/>
  <c r="P15" i="2" l="1"/>
  <c r="Q15" i="2" s="1"/>
  <c r="R15" i="2" s="1"/>
  <c r="D22" i="2"/>
  <c r="P21" i="2"/>
  <c r="Q21" i="2" s="1"/>
  <c r="R21" i="2" s="1"/>
  <c r="D19" i="2"/>
  <c r="P18" i="2"/>
  <c r="Q18" i="2" s="1"/>
  <c r="R18" i="2" s="1"/>
  <c r="M14" i="2"/>
  <c r="P14" i="2" s="1"/>
  <c r="Q14" i="2" s="1"/>
  <c r="R14" i="2" s="1"/>
  <c r="D15" i="2"/>
  <c r="P11" i="2"/>
  <c r="Q11" i="2" s="1"/>
  <c r="R11" i="2" s="1"/>
  <c r="P4" i="2"/>
  <c r="Q4" i="2" s="1"/>
  <c r="R4" i="2" s="1"/>
  <c r="M5" i="2"/>
  <c r="P5" i="2" s="1"/>
  <c r="Q5" i="2" s="1"/>
  <c r="R5" i="2" s="1"/>
  <c r="K12" i="2"/>
  <c r="L12" i="2" s="1"/>
  <c r="P12" i="2" l="1"/>
  <c r="Q12" i="2" s="1"/>
  <c r="R12" i="2" s="1"/>
  <c r="K9" i="2"/>
  <c r="L9" i="2" s="1"/>
  <c r="K8" i="2"/>
  <c r="L8" i="2" s="1"/>
  <c r="K6" i="2"/>
  <c r="L6" i="2" s="1"/>
  <c r="M6" i="2" s="1"/>
  <c r="P6" i="2" s="1"/>
  <c r="K3" i="2"/>
  <c r="L3" i="2" s="1"/>
  <c r="C13" i="2" l="1"/>
  <c r="D11" i="2" l="1"/>
  <c r="D12" i="2"/>
  <c r="C10" i="2"/>
  <c r="M9" i="2"/>
  <c r="P9" i="2" s="1"/>
  <c r="M8" i="2"/>
  <c r="P8" i="2" s="1"/>
  <c r="C7" i="2"/>
  <c r="D5" i="2" l="1"/>
  <c r="D4" i="2"/>
  <c r="D9" i="2"/>
  <c r="D3" i="2"/>
  <c r="Q9" i="2"/>
  <c r="R9" i="2" s="1"/>
  <c r="Q8" i="2"/>
  <c r="R8" i="2" s="1"/>
  <c r="D6" i="2"/>
  <c r="D8" i="2"/>
  <c r="M3" i="2" l="1"/>
  <c r="B9" i="3"/>
  <c r="B6" i="3"/>
  <c r="B7" i="3" s="1"/>
  <c r="P3" i="2" l="1"/>
  <c r="Q3" i="2" s="1"/>
  <c r="R3" i="2" s="1"/>
  <c r="R25" i="2" s="1"/>
  <c r="R27" i="2" s="1"/>
  <c r="Q6" i="2"/>
  <c r="R6" i="2" s="1"/>
  <c r="R26" i="2" l="1"/>
</calcChain>
</file>

<file path=xl/sharedStrings.xml><?xml version="1.0" encoding="utf-8"?>
<sst xmlns="http://schemas.openxmlformats.org/spreadsheetml/2006/main" count="93" uniqueCount="56">
  <si>
    <t>Lote</t>
  </si>
  <si>
    <t>Superficie (ha)</t>
  </si>
  <si>
    <t>Ambiente</t>
  </si>
  <si>
    <t>Total</t>
  </si>
  <si>
    <t>Porcentaje</t>
  </si>
  <si>
    <t>Pbray</t>
  </si>
  <si>
    <t>pH</t>
  </si>
  <si>
    <t>Cultivo</t>
  </si>
  <si>
    <t>Ppm a levantar</t>
  </si>
  <si>
    <t>Dosis P (kg/ha)</t>
  </si>
  <si>
    <t>RINDE 2018/2019</t>
  </si>
  <si>
    <t>2018/2019</t>
  </si>
  <si>
    <t>Fertilización campaña 2018/2019</t>
  </si>
  <si>
    <t>18-19</t>
  </si>
  <si>
    <t xml:space="preserve">ppm  </t>
  </si>
  <si>
    <t>(para elevar 1 ppm)</t>
  </si>
  <si>
    <t>Enriquecimiento</t>
  </si>
  <si>
    <t>P a exportar Kg/ha</t>
  </si>
  <si>
    <t>Dosis P Kg/ha</t>
  </si>
  <si>
    <t>Dosis SPT Kg/ha</t>
  </si>
  <si>
    <t>SPT  TOTAl Kg</t>
  </si>
  <si>
    <t>Muestreo 2018</t>
  </si>
  <si>
    <t>UMBRAL CRÍTICO AL P</t>
  </si>
  <si>
    <t>CULTIVO</t>
  </si>
  <si>
    <t>SOJA</t>
  </si>
  <si>
    <t>CITA</t>
  </si>
  <si>
    <t>www.ipni.net/publication/ia-lacs.nsf/0/CF7BA54CC83C7980852579950075F444/$FILE/16.pdf</t>
  </si>
  <si>
    <t>Umbral económico  (ppm) - Nov. 2017</t>
  </si>
  <si>
    <t>Precío neto Soja (USD/tn Grano) a mayo 2018</t>
  </si>
  <si>
    <t>Precío neto Soja (USD/Kg Grano) a mayo 2018</t>
  </si>
  <si>
    <t>Precío SPT (USD/tn SPT) con flete - Nov. 2017</t>
  </si>
  <si>
    <t>530 USD/tn</t>
  </si>
  <si>
    <t>Precío P (USD/Kg P) - Nov. 2017</t>
  </si>
  <si>
    <t>MAÍZ</t>
  </si>
  <si>
    <t>http://lacs.ipni.net/ipniweb/region/lacs.nsf/0/08FFF7FE24C867C1032581840053BB46/$FILE/CORRENDO%20-%20Umbrales%20criticos%20de%20P%20en%20maiz%20y%20soja%20-%20AAPRESID%202017.pdf</t>
  </si>
  <si>
    <t>Umbral  (ppm)  2017</t>
  </si>
  <si>
    <t>Kg</t>
  </si>
  <si>
    <t>Tn</t>
  </si>
  <si>
    <t>kg/ha</t>
  </si>
  <si>
    <t>TOTAL SPT:</t>
  </si>
  <si>
    <t>Promedio SPT</t>
  </si>
  <si>
    <t>Loma</t>
  </si>
  <si>
    <t>Bajo anegable</t>
  </si>
  <si>
    <t>Bajo</t>
  </si>
  <si>
    <t>% Arcilla</t>
  </si>
  <si>
    <t>Densidad</t>
  </si>
  <si>
    <t>Coef. B</t>
  </si>
  <si>
    <t>Estimado (kg/ha)</t>
  </si>
  <si>
    <t>Tobiano 4S</t>
  </si>
  <si>
    <t>Tobiano 4N</t>
  </si>
  <si>
    <t>Media Loma</t>
  </si>
  <si>
    <t>Tordillo 2</t>
  </si>
  <si>
    <t>Tordillo 4</t>
  </si>
  <si>
    <t>Gateado 1</t>
  </si>
  <si>
    <t>-</t>
  </si>
  <si>
    <t>Gateado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</si>
</sst>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2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4" xfId="0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1" xfId="0" applyBorder="1"/>
    <xf numFmtId="0" fontId="0" fillId="0" borderId="1" xfId="0" quotePrefix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7" xfId="0" applyFill="1" applyBorder="1" applyAlignment="1"/>
    <xf numFmtId="0" fontId="0" fillId="2" borderId="8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3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0" borderId="1" xfId="0" quotePrefix="1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2" borderId="8" xfId="0" applyNumberFormat="1" applyFill="1" applyBorder="1"/>
    <xf numFmtId="164" fontId="0" fillId="0" borderId="3" xfId="0" applyNumberFormat="1" applyBorder="1" applyAlignment="1">
      <alignment horizontal="center"/>
    </xf>
    <xf numFmtId="164" fontId="0" fillId="2" borderId="3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2" borderId="4" xfId="0" applyNumberFormat="1" applyFill="1" applyBorder="1"/>
    <xf numFmtId="1" fontId="0" fillId="2" borderId="10" xfId="0" applyNumberFormat="1" applyFill="1" applyBorder="1"/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2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Border="1"/>
    <xf numFmtId="10" fontId="0" fillId="0" borderId="8" xfId="1" applyNumberFormat="1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</xdr:row>
      <xdr:rowOff>76200</xdr:rowOff>
    </xdr:from>
    <xdr:to>
      <xdr:col>8</xdr:col>
      <xdr:colOff>342900</xdr:colOff>
      <xdr:row>15</xdr:row>
      <xdr:rowOff>180975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232" t="49319" r="51239" b="16199"/>
        <a:stretch/>
      </xdr:blipFill>
      <xdr:spPr>
        <a:xfrm>
          <a:off x="8715375" y="647700"/>
          <a:ext cx="3581400" cy="23907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17</xdr:row>
      <xdr:rowOff>70813</xdr:rowOff>
    </xdr:from>
    <xdr:to>
      <xdr:col>2</xdr:col>
      <xdr:colOff>0</xdr:colOff>
      <xdr:row>27</xdr:row>
      <xdr:rowOff>123465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3309313"/>
          <a:ext cx="6067425" cy="195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lacs.ipni.net/ipniweb/region/lacs.nsf/0/08FFF7FE24C867C1032581840053BB46/$FILE/CORRENDO%20-%20Umbrales%20criticos%20de%20P%20en%20maiz%20y%20soja%20-%20AAPRESID%202017.pdf" TargetMode="External"/><Relationship Id="rId1" Type="http://schemas.openxmlformats.org/officeDocument/2006/relationships/hyperlink" Target="http://www.ipni.net/publication/ia-lacs.nsf/0/CF7BA54CC83C7980852579950075F444/$FILE/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4" workbookViewId="0">
      <pane xSplit="2" topLeftCell="K1" activePane="topRight" state="frozen"/>
      <selection pane="topRight" activeCell="T15" sqref="T15"/>
    </sheetView>
  </sheetViews>
  <sheetFormatPr baseColWidth="10" defaultColWidth="9.140625" defaultRowHeight="15" x14ac:dyDescent="0.25"/>
  <cols>
    <col min="1" max="1" width="13.7109375" customWidth="1"/>
    <col min="2" max="2" width="16.5703125" bestFit="1" customWidth="1"/>
    <col min="3" max="3" width="14" bestFit="1" customWidth="1"/>
    <col min="4" max="4" width="10.5703125" bestFit="1" customWidth="1"/>
    <col min="5" max="5" width="14.140625" customWidth="1"/>
    <col min="6" max="6" width="14.7109375" customWidth="1"/>
    <col min="7" max="7" width="11.28515625" customWidth="1"/>
    <col min="8" max="11" width="15.85546875" customWidth="1"/>
    <col min="12" max="12" width="18.28515625" bestFit="1" customWidth="1"/>
    <col min="13" max="13" width="15.7109375" bestFit="1" customWidth="1"/>
    <col min="14" max="14" width="16.42578125" bestFit="1" customWidth="1"/>
    <col min="15" max="15" width="17.28515625" bestFit="1" customWidth="1"/>
    <col min="16" max="16" width="30.5703125" customWidth="1"/>
    <col min="17" max="17" width="14.85546875" bestFit="1" customWidth="1"/>
    <col min="18" max="18" width="12.85546875" bestFit="1" customWidth="1"/>
  </cols>
  <sheetData>
    <row r="1" spans="1:18" x14ac:dyDescent="0.25">
      <c r="A1" s="21"/>
      <c r="B1" s="22"/>
      <c r="C1" s="22"/>
      <c r="D1" s="63"/>
      <c r="E1" s="58" t="s">
        <v>21</v>
      </c>
      <c r="F1" s="49"/>
      <c r="G1" s="16" t="s">
        <v>7</v>
      </c>
      <c r="H1" s="6" t="s">
        <v>8</v>
      </c>
      <c r="I1" s="6"/>
      <c r="J1" s="6"/>
      <c r="K1" s="6"/>
      <c r="L1" s="11" t="s">
        <v>9</v>
      </c>
      <c r="M1" s="11" t="s">
        <v>9</v>
      </c>
      <c r="N1" s="11" t="s">
        <v>10</v>
      </c>
      <c r="O1" s="6" t="s">
        <v>11</v>
      </c>
      <c r="P1" s="27" t="s">
        <v>12</v>
      </c>
      <c r="Q1" s="29"/>
      <c r="R1" s="27"/>
    </row>
    <row r="2" spans="1:18" x14ac:dyDescent="0.25">
      <c r="A2" s="8" t="s">
        <v>0</v>
      </c>
      <c r="B2" s="5" t="s">
        <v>2</v>
      </c>
      <c r="C2" s="41" t="s">
        <v>1</v>
      </c>
      <c r="D2" s="9" t="s">
        <v>4</v>
      </c>
      <c r="E2" s="59" t="s">
        <v>6</v>
      </c>
      <c r="F2" s="41" t="s">
        <v>5</v>
      </c>
      <c r="G2" s="17" t="s">
        <v>13</v>
      </c>
      <c r="H2" s="41" t="s">
        <v>14</v>
      </c>
      <c r="I2" s="41" t="s">
        <v>44</v>
      </c>
      <c r="J2" s="41" t="s">
        <v>45</v>
      </c>
      <c r="K2" s="41" t="s">
        <v>46</v>
      </c>
      <c r="L2" s="20" t="s">
        <v>15</v>
      </c>
      <c r="M2" s="20" t="s">
        <v>16</v>
      </c>
      <c r="N2" s="20" t="s">
        <v>47</v>
      </c>
      <c r="O2" s="20" t="s">
        <v>17</v>
      </c>
      <c r="P2" s="28" t="s">
        <v>18</v>
      </c>
      <c r="Q2" s="30" t="s">
        <v>19</v>
      </c>
      <c r="R2" s="28" t="s">
        <v>20</v>
      </c>
    </row>
    <row r="3" spans="1:18" x14ac:dyDescent="0.25">
      <c r="A3" s="42" t="s">
        <v>49</v>
      </c>
      <c r="B3" s="2" t="s">
        <v>43</v>
      </c>
      <c r="C3" s="3">
        <v>37.51</v>
      </c>
      <c r="D3" s="64">
        <f>C3/C7</f>
        <v>0.46893361670208766</v>
      </c>
      <c r="E3" s="60">
        <v>6.93</v>
      </c>
      <c r="F3" s="2">
        <v>26.9</v>
      </c>
      <c r="G3" s="18" t="s">
        <v>33</v>
      </c>
      <c r="H3" s="23">
        <v>0</v>
      </c>
      <c r="I3" s="23">
        <v>17.5</v>
      </c>
      <c r="J3" s="23">
        <v>1.25</v>
      </c>
      <c r="K3" s="35">
        <f>(0.45369+(0.00356*F3)+0.16245-(0.00344*I3))</f>
        <v>0.65170399999999995</v>
      </c>
      <c r="L3" s="3">
        <f>(0.1*J3*20)/K3</f>
        <v>3.8360973693578684</v>
      </c>
      <c r="M3" s="24">
        <f>L3*H3</f>
        <v>0</v>
      </c>
      <c r="N3" s="2">
        <v>8438</v>
      </c>
      <c r="O3" s="25">
        <v>0</v>
      </c>
      <c r="P3" s="50">
        <f>O3+M3</f>
        <v>0</v>
      </c>
      <c r="Q3" s="39">
        <f>P3/0.2</f>
        <v>0</v>
      </c>
      <c r="R3" s="37">
        <f>Q3*C3</f>
        <v>0</v>
      </c>
    </row>
    <row r="4" spans="1:18" x14ac:dyDescent="0.25">
      <c r="A4" s="44"/>
      <c r="B4" s="2" t="s">
        <v>42</v>
      </c>
      <c r="C4" s="3">
        <v>3.18</v>
      </c>
      <c r="D4" s="64">
        <f>C4/C7</f>
        <v>3.9754969371171393E-2</v>
      </c>
      <c r="E4" s="60">
        <v>6.93</v>
      </c>
      <c r="F4" s="2">
        <v>26.9</v>
      </c>
      <c r="G4" s="18" t="s">
        <v>33</v>
      </c>
      <c r="H4" s="23">
        <v>0</v>
      </c>
      <c r="I4" s="23">
        <v>17.5</v>
      </c>
      <c r="J4" s="23">
        <v>1.25</v>
      </c>
      <c r="K4" s="35">
        <f>(0.45369+(0.00356*F4)+0.16245-(0.00344*I4))</f>
        <v>0.65170399999999995</v>
      </c>
      <c r="L4" s="3">
        <f>(0.1*J4*20)/K4</f>
        <v>3.8360973693578684</v>
      </c>
      <c r="M4" s="24">
        <f>L4*H4</f>
        <v>0</v>
      </c>
      <c r="N4" s="2">
        <v>6303</v>
      </c>
      <c r="O4" s="25">
        <v>0</v>
      </c>
      <c r="P4" s="50">
        <f>O4+M4</f>
        <v>0</v>
      </c>
      <c r="Q4" s="39">
        <f>P4/0.2</f>
        <v>0</v>
      </c>
      <c r="R4" s="37">
        <f>Q4*C4</f>
        <v>0</v>
      </c>
    </row>
    <row r="5" spans="1:18" x14ac:dyDescent="0.25">
      <c r="A5" s="44"/>
      <c r="B5" s="2" t="s">
        <v>50</v>
      </c>
      <c r="C5" s="3">
        <v>7.03</v>
      </c>
      <c r="D5" s="64">
        <f>C5/C7</f>
        <v>8.7885985748218515E-2</v>
      </c>
      <c r="E5" s="60">
        <v>6.83</v>
      </c>
      <c r="F5" s="2">
        <v>27.05</v>
      </c>
      <c r="G5" s="18" t="s">
        <v>33</v>
      </c>
      <c r="H5" s="23">
        <v>0</v>
      </c>
      <c r="I5" s="23">
        <v>15</v>
      </c>
      <c r="J5" s="23">
        <v>1.2749999999999999</v>
      </c>
      <c r="K5" s="35">
        <f>(0.45369+(0.00356*F5)+0.16245-(0.00344*I5))</f>
        <v>0.66083799999999993</v>
      </c>
      <c r="L5" s="3">
        <f>(0.1*J5*20)/K5</f>
        <v>3.8587369370405455</v>
      </c>
      <c r="M5" s="24">
        <f>L5*H5</f>
        <v>0</v>
      </c>
      <c r="N5" s="2">
        <v>8267</v>
      </c>
      <c r="O5" s="25">
        <v>0</v>
      </c>
      <c r="P5" s="50">
        <f>O5+M5</f>
        <v>0</v>
      </c>
      <c r="Q5" s="39">
        <f>P5/0.2</f>
        <v>0</v>
      </c>
      <c r="R5" s="37">
        <f>Q5*C5</f>
        <v>0</v>
      </c>
    </row>
    <row r="6" spans="1:18" x14ac:dyDescent="0.25">
      <c r="A6" s="43"/>
      <c r="B6" s="2" t="s">
        <v>41</v>
      </c>
      <c r="C6" s="3">
        <v>32.270000000000003</v>
      </c>
      <c r="D6" s="64">
        <f>C6/C7</f>
        <v>0.40342542817852228</v>
      </c>
      <c r="E6" s="60">
        <v>6.83</v>
      </c>
      <c r="F6" s="2">
        <v>27.05</v>
      </c>
      <c r="G6" s="18" t="s">
        <v>33</v>
      </c>
      <c r="H6" s="23">
        <v>0</v>
      </c>
      <c r="I6" s="23">
        <v>12.5</v>
      </c>
      <c r="J6" s="23">
        <v>1.3</v>
      </c>
      <c r="K6" s="35">
        <f>(0.45369+(0.00356*F6)+0.16245-(0.00344*I6))</f>
        <v>0.66943799999999987</v>
      </c>
      <c r="L6" s="3">
        <f>(0.1*J6*20)/K6</f>
        <v>3.8838548155318349</v>
      </c>
      <c r="M6" s="24">
        <f>L6*H6</f>
        <v>0</v>
      </c>
      <c r="N6" s="2">
        <v>8272</v>
      </c>
      <c r="O6" s="25">
        <v>0</v>
      </c>
      <c r="P6" s="50">
        <f>O6+M6</f>
        <v>0</v>
      </c>
      <c r="Q6" s="39">
        <f t="shared" ref="Q6" si="0">P6/0.2</f>
        <v>0</v>
      </c>
      <c r="R6" s="37">
        <f>Q6*C6</f>
        <v>0</v>
      </c>
    </row>
    <row r="7" spans="1:18" x14ac:dyDescent="0.25">
      <c r="A7" s="8"/>
      <c r="B7" s="41" t="s">
        <v>3</v>
      </c>
      <c r="C7" s="4">
        <f>SUM(C3:C6)</f>
        <v>79.990000000000009</v>
      </c>
      <c r="D7" s="9"/>
      <c r="E7" s="59"/>
      <c r="F7" s="41"/>
      <c r="G7" s="19"/>
      <c r="H7" s="15"/>
      <c r="I7" s="15"/>
      <c r="J7" s="15"/>
      <c r="K7" s="15"/>
      <c r="L7" s="15"/>
      <c r="M7" s="15"/>
      <c r="N7" s="15"/>
      <c r="O7" s="15"/>
      <c r="P7" s="51"/>
      <c r="Q7" s="40"/>
      <c r="R7" s="38"/>
    </row>
    <row r="8" spans="1:18" x14ac:dyDescent="0.25">
      <c r="A8" s="42" t="s">
        <v>48</v>
      </c>
      <c r="B8" s="2" t="s">
        <v>43</v>
      </c>
      <c r="C8" s="3">
        <v>22.59</v>
      </c>
      <c r="D8" s="64">
        <f>C8/C10</f>
        <v>0.27332123411978221</v>
      </c>
      <c r="E8" s="60">
        <v>6.93</v>
      </c>
      <c r="F8" s="2">
        <v>26.9</v>
      </c>
      <c r="G8" s="18" t="s">
        <v>33</v>
      </c>
      <c r="H8" s="23">
        <v>0</v>
      </c>
      <c r="I8" s="23">
        <v>17.5</v>
      </c>
      <c r="J8" s="23">
        <v>1.25</v>
      </c>
      <c r="K8" s="35">
        <f>(0.45369+(0.00356*F8)+0.16245-(0.00344*I8))</f>
        <v>0.65170399999999995</v>
      </c>
      <c r="L8" s="3">
        <f>(0.1*J8*20)/K8</f>
        <v>3.8360973693578684</v>
      </c>
      <c r="M8" s="24">
        <f>L8*H8</f>
        <v>0</v>
      </c>
      <c r="N8" s="2">
        <v>8306</v>
      </c>
      <c r="O8" s="25">
        <v>0</v>
      </c>
      <c r="P8" s="50">
        <f>O8+M8</f>
        <v>0</v>
      </c>
      <c r="Q8" s="39">
        <f t="shared" ref="Q8:Q9" si="1">P8/0.2</f>
        <v>0</v>
      </c>
      <c r="R8" s="37">
        <f>Q8*C8</f>
        <v>0</v>
      </c>
    </row>
    <row r="9" spans="1:18" x14ac:dyDescent="0.25">
      <c r="A9" s="43"/>
      <c r="B9" s="2" t="s">
        <v>41</v>
      </c>
      <c r="C9" s="3">
        <v>60.06</v>
      </c>
      <c r="D9" s="64">
        <f>C9/C10</f>
        <v>0.72667876588021774</v>
      </c>
      <c r="E9" s="60">
        <v>6.9</v>
      </c>
      <c r="F9" s="2">
        <v>30.2</v>
      </c>
      <c r="G9" s="18" t="s">
        <v>33</v>
      </c>
      <c r="H9" s="23">
        <v>0</v>
      </c>
      <c r="I9" s="23">
        <v>12.5</v>
      </c>
      <c r="J9" s="23">
        <v>1.3</v>
      </c>
      <c r="K9" s="35">
        <f>(0.45369+(0.00356*F9)+0.16245-(0.00344*I9))</f>
        <v>0.68065199999999992</v>
      </c>
      <c r="L9" s="3">
        <f>(0.1*J9*20)/K9</f>
        <v>3.8198668335654644</v>
      </c>
      <c r="M9" s="24">
        <f>L9*H9</f>
        <v>0</v>
      </c>
      <c r="N9" s="2">
        <v>8252</v>
      </c>
      <c r="O9" s="25">
        <v>0</v>
      </c>
      <c r="P9" s="50">
        <f>O9+M9</f>
        <v>0</v>
      </c>
      <c r="Q9" s="39">
        <f t="shared" si="1"/>
        <v>0</v>
      </c>
      <c r="R9" s="37">
        <f>Q9*C9</f>
        <v>0</v>
      </c>
    </row>
    <row r="10" spans="1:18" x14ac:dyDescent="0.25">
      <c r="A10" s="8"/>
      <c r="B10" s="41" t="s">
        <v>3</v>
      </c>
      <c r="C10" s="4">
        <f>SUM(C8:C9)</f>
        <v>82.65</v>
      </c>
      <c r="D10" s="9"/>
      <c r="E10" s="59"/>
      <c r="F10" s="41"/>
      <c r="G10" s="19"/>
      <c r="H10" s="15"/>
      <c r="I10" s="15"/>
      <c r="J10" s="15"/>
      <c r="K10" s="15"/>
      <c r="L10" s="15"/>
      <c r="M10" s="15"/>
      <c r="N10" s="15"/>
      <c r="O10" s="15"/>
      <c r="P10" s="51"/>
      <c r="Q10" s="40"/>
      <c r="R10" s="38"/>
    </row>
    <row r="11" spans="1:18" x14ac:dyDescent="0.25">
      <c r="A11" s="42" t="s">
        <v>51</v>
      </c>
      <c r="B11" s="2" t="s">
        <v>50</v>
      </c>
      <c r="C11" s="3">
        <v>65.739999999999995</v>
      </c>
      <c r="D11" s="64">
        <f>C11/C13</f>
        <v>0.42649539379784612</v>
      </c>
      <c r="E11" s="60">
        <v>6.9</v>
      </c>
      <c r="F11" s="2">
        <v>29</v>
      </c>
      <c r="G11" s="18" t="s">
        <v>33</v>
      </c>
      <c r="H11" s="23">
        <v>0</v>
      </c>
      <c r="I11" s="23">
        <v>15</v>
      </c>
      <c r="J11" s="23">
        <v>1.2749999999999999</v>
      </c>
      <c r="K11" s="35">
        <f>(0.45369+(0.00356*F11)+0.16245-(0.00344*I11))</f>
        <v>0.66777999999999993</v>
      </c>
      <c r="L11" s="3">
        <f>(0.1*J11*20)/K11</f>
        <v>3.8186228997574054</v>
      </c>
      <c r="M11" s="24">
        <f>L11*H11</f>
        <v>0</v>
      </c>
      <c r="N11" s="2">
        <v>7350</v>
      </c>
      <c r="O11" s="25">
        <v>0</v>
      </c>
      <c r="P11" s="50">
        <f>O11+M11</f>
        <v>0</v>
      </c>
      <c r="Q11" s="39">
        <f>P11/0.2</f>
        <v>0</v>
      </c>
      <c r="R11" s="37">
        <f>Q11*C11</f>
        <v>0</v>
      </c>
    </row>
    <row r="12" spans="1:18" x14ac:dyDescent="0.25">
      <c r="A12" s="43"/>
      <c r="B12" s="2" t="s">
        <v>41</v>
      </c>
      <c r="C12" s="3">
        <v>88.4</v>
      </c>
      <c r="D12" s="64">
        <f>C12/C13</f>
        <v>0.57350460620215393</v>
      </c>
      <c r="E12" s="60">
        <v>7</v>
      </c>
      <c r="F12" s="2">
        <v>29.5</v>
      </c>
      <c r="G12" s="18" t="s">
        <v>33</v>
      </c>
      <c r="H12" s="23">
        <v>0</v>
      </c>
      <c r="I12" s="23">
        <v>12.5</v>
      </c>
      <c r="J12" s="23">
        <v>1.3</v>
      </c>
      <c r="K12" s="35">
        <f>(0.45369+(0.00356*F12)+0.16245-(0.00344*I12))</f>
        <v>0.67815999999999987</v>
      </c>
      <c r="L12" s="3">
        <f>(0.1*J12*20)/K12</f>
        <v>3.8339035035979716</v>
      </c>
      <c r="M12" s="24">
        <v>0</v>
      </c>
      <c r="N12" s="2">
        <v>6500</v>
      </c>
      <c r="O12" s="25">
        <v>0</v>
      </c>
      <c r="P12" s="50">
        <f>O12+M12</f>
        <v>0</v>
      </c>
      <c r="Q12" s="39">
        <f t="shared" ref="Q12" si="2">P12/0.2</f>
        <v>0</v>
      </c>
      <c r="R12" s="37">
        <f>Q12*C12</f>
        <v>0</v>
      </c>
    </row>
    <row r="13" spans="1:18" x14ac:dyDescent="0.25">
      <c r="A13" s="8"/>
      <c r="B13" s="41" t="s">
        <v>3</v>
      </c>
      <c r="C13" s="4">
        <f>SUM(C11:C12)</f>
        <v>154.13999999999999</v>
      </c>
      <c r="D13" s="9"/>
      <c r="E13" s="59"/>
      <c r="F13" s="41"/>
      <c r="G13" s="19"/>
      <c r="H13" s="15"/>
      <c r="I13" s="15"/>
      <c r="J13" s="15"/>
      <c r="K13" s="15"/>
      <c r="L13" s="15"/>
      <c r="M13" s="15"/>
      <c r="N13" s="15"/>
      <c r="O13" s="15"/>
      <c r="P13" s="51"/>
      <c r="Q13" s="40"/>
      <c r="R13" s="38"/>
    </row>
    <row r="14" spans="1:18" x14ac:dyDescent="0.25">
      <c r="A14" s="42" t="s">
        <v>52</v>
      </c>
      <c r="B14" s="45" t="s">
        <v>43</v>
      </c>
      <c r="C14" s="46">
        <v>15.67</v>
      </c>
      <c r="D14" s="64">
        <f>C14/C17</f>
        <v>9.980256034647475E-2</v>
      </c>
      <c r="E14" s="61">
        <v>6.85</v>
      </c>
      <c r="F14" s="45">
        <v>11.05</v>
      </c>
      <c r="G14" s="18" t="s">
        <v>33</v>
      </c>
      <c r="H14" s="23">
        <f>16-F14</f>
        <v>4.9499999999999993</v>
      </c>
      <c r="I14" s="23">
        <v>17.5</v>
      </c>
      <c r="J14" s="23">
        <v>1.25</v>
      </c>
      <c r="K14" s="35">
        <f>(0.45369+(0.00356*F14)+0.16245-(0.00344*I14))</f>
        <v>0.59527799999999997</v>
      </c>
      <c r="L14" s="3">
        <f>(0.1*J14*20)/K14</f>
        <v>4.1997184508750536</v>
      </c>
      <c r="M14" s="24">
        <f>L14*H14</f>
        <v>20.788606331831513</v>
      </c>
      <c r="N14" s="2">
        <v>9400</v>
      </c>
      <c r="O14" s="25">
        <f>(N14/1000)*3</f>
        <v>28.200000000000003</v>
      </c>
      <c r="P14" s="50">
        <f>O14+M14</f>
        <v>48.988606331831519</v>
      </c>
      <c r="Q14" s="39">
        <f>P14/0.2</f>
        <v>244.94303165915758</v>
      </c>
      <c r="R14" s="37">
        <f>Q14*C14</f>
        <v>3838.2573060989994</v>
      </c>
    </row>
    <row r="15" spans="1:18" x14ac:dyDescent="0.25">
      <c r="A15" s="44"/>
      <c r="B15" s="2" t="s">
        <v>50</v>
      </c>
      <c r="C15" s="3">
        <v>114.32</v>
      </c>
      <c r="D15" s="64">
        <f>C15/C17</f>
        <v>0.72810649003248196</v>
      </c>
      <c r="E15" s="60">
        <v>7.01</v>
      </c>
      <c r="F15" s="2">
        <v>19.95</v>
      </c>
      <c r="G15" s="18" t="s">
        <v>33</v>
      </c>
      <c r="H15" s="23">
        <v>0</v>
      </c>
      <c r="I15" s="23">
        <v>15</v>
      </c>
      <c r="J15" s="23">
        <v>1.2749999999999999</v>
      </c>
      <c r="K15" s="35">
        <f>(0.45369+(0.00356*F15)+0.16245-(0.00344*I15))</f>
        <v>0.63556199999999996</v>
      </c>
      <c r="L15" s="3">
        <f>(0.1*J15*20)/K15</f>
        <v>4.0121970791205266</v>
      </c>
      <c r="M15" s="24">
        <f>L15*H15</f>
        <v>0</v>
      </c>
      <c r="N15" s="2">
        <v>7350</v>
      </c>
      <c r="O15" s="25">
        <f>(N15/1000)*3</f>
        <v>22.049999999999997</v>
      </c>
      <c r="P15" s="50">
        <f>O15+M15</f>
        <v>22.049999999999997</v>
      </c>
      <c r="Q15" s="39">
        <f>P15/0.2</f>
        <v>110.24999999999999</v>
      </c>
      <c r="R15" s="37">
        <f>Q15*C15</f>
        <v>12603.779999999997</v>
      </c>
    </row>
    <row r="16" spans="1:18" x14ac:dyDescent="0.25">
      <c r="A16" s="43"/>
      <c r="B16" s="2" t="s">
        <v>41</v>
      </c>
      <c r="C16" s="3">
        <v>27.02</v>
      </c>
      <c r="D16" s="64">
        <f>C16/C17</f>
        <v>0.17209094962104327</v>
      </c>
      <c r="E16" s="60">
        <v>7.01</v>
      </c>
      <c r="F16" s="2">
        <v>19.95</v>
      </c>
      <c r="G16" s="18" t="s">
        <v>33</v>
      </c>
      <c r="H16" s="23">
        <v>0</v>
      </c>
      <c r="I16" s="23">
        <v>12.5</v>
      </c>
      <c r="J16" s="23">
        <v>1.3</v>
      </c>
      <c r="K16" s="35">
        <f>(0.45369+(0.00356*F16)+0.16245-(0.00344*I16))</f>
        <v>0.6441619999999999</v>
      </c>
      <c r="L16" s="3">
        <f>(0.1*J16*20)/K16</f>
        <v>4.0362517503360964</v>
      </c>
      <c r="M16" s="24">
        <v>0</v>
      </c>
      <c r="N16" s="2">
        <v>6500</v>
      </c>
      <c r="O16" s="25">
        <f>(N16/1000)*3</f>
        <v>19.5</v>
      </c>
      <c r="P16" s="50">
        <f>O16+M16</f>
        <v>19.5</v>
      </c>
      <c r="Q16" s="39">
        <f t="shared" ref="Q16:Q17" si="3">P16/0.2</f>
        <v>97.5</v>
      </c>
      <c r="R16" s="37">
        <f>Q16*C16</f>
        <v>2634.45</v>
      </c>
    </row>
    <row r="17" spans="1:19" x14ac:dyDescent="0.25">
      <c r="A17" s="8"/>
      <c r="B17" s="41" t="s">
        <v>3</v>
      </c>
      <c r="C17" s="4">
        <f>SUM(C14:C16)</f>
        <v>157.01</v>
      </c>
      <c r="D17" s="9"/>
      <c r="E17" s="59"/>
      <c r="F17" s="41"/>
      <c r="G17" s="19"/>
      <c r="H17" s="15"/>
      <c r="I17" s="15"/>
      <c r="J17" s="15"/>
      <c r="K17" s="15"/>
      <c r="L17" s="15"/>
      <c r="M17" s="15"/>
      <c r="N17" s="15"/>
      <c r="O17" s="15"/>
      <c r="P17" s="51"/>
      <c r="Q17" s="40"/>
      <c r="R17" s="38"/>
    </row>
    <row r="18" spans="1:19" x14ac:dyDescent="0.25">
      <c r="A18" s="42" t="s">
        <v>53</v>
      </c>
      <c r="B18" s="2" t="s">
        <v>50</v>
      </c>
      <c r="C18" s="3">
        <v>139.74</v>
      </c>
      <c r="D18" s="64">
        <f>C18/C20</f>
        <v>0.88532691332995439</v>
      </c>
      <c r="E18" s="60">
        <v>6.91</v>
      </c>
      <c r="F18" s="2">
        <v>21.73</v>
      </c>
      <c r="G18" s="18" t="s">
        <v>33</v>
      </c>
      <c r="H18" s="23">
        <v>0</v>
      </c>
      <c r="I18" s="23">
        <v>15</v>
      </c>
      <c r="J18" s="23">
        <v>1.2749999999999999</v>
      </c>
      <c r="K18" s="35">
        <f>(0.45369+(0.00356*F18)+0.16245-(0.00344*I18))</f>
        <v>0.64189879999999999</v>
      </c>
      <c r="L18" s="3">
        <f>(0.1*J18*20)/K18</f>
        <v>3.9725888255282604</v>
      </c>
      <c r="M18" s="24">
        <f>L18*H18</f>
        <v>0</v>
      </c>
      <c r="N18" s="2">
        <v>7350</v>
      </c>
      <c r="O18" s="25">
        <v>0</v>
      </c>
      <c r="P18" s="50">
        <f>O18+M18</f>
        <v>0</v>
      </c>
      <c r="Q18" s="39">
        <f>P18/0.2</f>
        <v>0</v>
      </c>
      <c r="R18" s="37">
        <f>Q18*C18</f>
        <v>0</v>
      </c>
    </row>
    <row r="19" spans="1:19" x14ac:dyDescent="0.25">
      <c r="A19" s="43"/>
      <c r="B19" s="2" t="s">
        <v>41</v>
      </c>
      <c r="C19" s="3">
        <v>18.100000000000001</v>
      </c>
      <c r="D19" s="64">
        <f>C19/C20</f>
        <v>0.11467308667004562</v>
      </c>
      <c r="E19" s="60" t="s">
        <v>54</v>
      </c>
      <c r="F19" s="2" t="s">
        <v>54</v>
      </c>
      <c r="G19" s="18" t="s">
        <v>33</v>
      </c>
      <c r="H19" s="23">
        <v>0</v>
      </c>
      <c r="I19" s="23">
        <v>12.5</v>
      </c>
      <c r="J19" s="23">
        <v>1.3</v>
      </c>
      <c r="K19" s="35">
        <v>0.6441619999999999</v>
      </c>
      <c r="L19" s="3">
        <v>4.0362517503360964</v>
      </c>
      <c r="M19" s="24">
        <v>0</v>
      </c>
      <c r="N19" s="2">
        <v>6500</v>
      </c>
      <c r="O19" s="25">
        <f>(N19/1000)*3</f>
        <v>19.5</v>
      </c>
      <c r="P19" s="50">
        <f>O19+M19</f>
        <v>19.5</v>
      </c>
      <c r="Q19" s="39">
        <f t="shared" ref="Q19" si="4">P19/0.2</f>
        <v>97.5</v>
      </c>
      <c r="R19" s="37">
        <f>Q19*C19</f>
        <v>1764.7500000000002</v>
      </c>
    </row>
    <row r="20" spans="1:19" x14ac:dyDescent="0.25">
      <c r="A20" s="8"/>
      <c r="B20" s="41" t="s">
        <v>3</v>
      </c>
      <c r="C20" s="4">
        <f>SUM(C18:C19)</f>
        <v>157.84</v>
      </c>
      <c r="D20" s="9"/>
      <c r="E20" s="59"/>
      <c r="F20" s="41"/>
      <c r="G20" s="19"/>
      <c r="H20" s="15"/>
      <c r="I20" s="15"/>
      <c r="J20" s="15"/>
      <c r="K20" s="15"/>
      <c r="L20" s="15"/>
      <c r="M20" s="15"/>
      <c r="N20" s="15"/>
      <c r="O20" s="15"/>
      <c r="P20" s="51"/>
      <c r="Q20" s="40"/>
      <c r="R20" s="38"/>
    </row>
    <row r="21" spans="1:19" x14ac:dyDescent="0.25">
      <c r="A21" s="42" t="s">
        <v>55</v>
      </c>
      <c r="B21" s="2" t="s">
        <v>50</v>
      </c>
      <c r="C21" s="3">
        <v>120.32</v>
      </c>
      <c r="D21" s="64">
        <f>C21/C23</f>
        <v>0.77133149560869274</v>
      </c>
      <c r="E21" s="60">
        <v>6.97</v>
      </c>
      <c r="F21" s="2">
        <v>20.2</v>
      </c>
      <c r="G21" s="18" t="s">
        <v>33</v>
      </c>
      <c r="H21" s="23">
        <v>0</v>
      </c>
      <c r="I21" s="23">
        <v>15</v>
      </c>
      <c r="J21" s="23">
        <v>1.2749999999999999</v>
      </c>
      <c r="K21" s="35">
        <f>(0.45369+(0.00356*F21)+0.16245-(0.00344*I21))</f>
        <v>0.63645200000000002</v>
      </c>
      <c r="L21" s="3">
        <f>(0.1*J21*20)/K21</f>
        <v>4.0065865139869148</v>
      </c>
      <c r="M21" s="24">
        <f>L21*H21</f>
        <v>0</v>
      </c>
      <c r="N21" s="2">
        <v>7350</v>
      </c>
      <c r="O21" s="25">
        <v>0</v>
      </c>
      <c r="P21" s="50">
        <f>O21+M21</f>
        <v>0</v>
      </c>
      <c r="Q21" s="39">
        <f>P21/0.2</f>
        <v>0</v>
      </c>
      <c r="R21" s="37">
        <f>Q21*C21</f>
        <v>0</v>
      </c>
    </row>
    <row r="22" spans="1:19" x14ac:dyDescent="0.25">
      <c r="A22" s="43"/>
      <c r="B22" s="2" t="s">
        <v>41</v>
      </c>
      <c r="C22" s="3">
        <v>35.67</v>
      </c>
      <c r="D22" s="64">
        <f>C22/C23</f>
        <v>0.22866850439130712</v>
      </c>
      <c r="E22" s="60">
        <v>6.98</v>
      </c>
      <c r="F22" s="2">
        <v>22</v>
      </c>
      <c r="G22" s="18" t="s">
        <v>33</v>
      </c>
      <c r="H22" s="23">
        <v>0</v>
      </c>
      <c r="I22" s="23">
        <v>12.5</v>
      </c>
      <c r="J22" s="23">
        <v>1.3</v>
      </c>
      <c r="K22" s="35">
        <v>0.6441619999999999</v>
      </c>
      <c r="L22" s="3">
        <v>4.0362517503360964</v>
      </c>
      <c r="M22" s="24">
        <v>0</v>
      </c>
      <c r="N22" s="2">
        <v>6500</v>
      </c>
      <c r="O22" s="25">
        <v>0</v>
      </c>
      <c r="P22" s="50">
        <f>O22+M22</f>
        <v>0</v>
      </c>
      <c r="Q22" s="39">
        <f t="shared" ref="Q22" si="5">P22/0.2</f>
        <v>0</v>
      </c>
      <c r="R22" s="37">
        <f>Q22*C22</f>
        <v>0</v>
      </c>
    </row>
    <row r="23" spans="1:19" ht="15.75" thickBot="1" x14ac:dyDescent="0.3">
      <c r="A23" s="52"/>
      <c r="B23" s="53" t="s">
        <v>3</v>
      </c>
      <c r="C23" s="54">
        <f>SUM(C21:C22)</f>
        <v>155.99</v>
      </c>
      <c r="D23" s="10"/>
      <c r="E23" s="62"/>
      <c r="F23" s="53"/>
      <c r="G23" s="55"/>
      <c r="H23" s="56"/>
      <c r="I23" s="56"/>
      <c r="J23" s="56"/>
      <c r="K23" s="56"/>
      <c r="L23" s="56"/>
      <c r="M23" s="56"/>
      <c r="N23" s="56"/>
      <c r="O23" s="56"/>
      <c r="P23" s="57"/>
      <c r="Q23" s="47"/>
      <c r="R23" s="48"/>
    </row>
    <row r="24" spans="1:19" ht="15.75" thickBot="1" x14ac:dyDescent="0.3"/>
    <row r="25" spans="1:19" x14ac:dyDescent="0.25">
      <c r="Q25" s="32" t="s">
        <v>39</v>
      </c>
      <c r="R25" s="31">
        <f>SUM(R3:R23)</f>
        <v>20841.237306098996</v>
      </c>
      <c r="S25" s="7" t="s">
        <v>36</v>
      </c>
    </row>
    <row r="26" spans="1:19" x14ac:dyDescent="0.25">
      <c r="Q26" s="33" t="s">
        <v>39</v>
      </c>
      <c r="R26" s="26">
        <f>R25/1000</f>
        <v>20.841237306098996</v>
      </c>
      <c r="S26" s="9" t="s">
        <v>37</v>
      </c>
    </row>
    <row r="27" spans="1:19" ht="15.75" thickBot="1" x14ac:dyDescent="0.3">
      <c r="Q27" s="34" t="s">
        <v>40</v>
      </c>
      <c r="R27" s="36">
        <f>R25/SUM(C14,C15,C16,C19)</f>
        <v>119.01797330877162</v>
      </c>
      <c r="S27" s="10" t="s">
        <v>38</v>
      </c>
    </row>
  </sheetData>
  <autoFilter ref="A2:R23"/>
  <mergeCells count="7">
    <mergeCell ref="A14:A16"/>
    <mergeCell ref="A18:A19"/>
    <mergeCell ref="A21:A22"/>
    <mergeCell ref="A3:A6"/>
    <mergeCell ref="E1:F1"/>
    <mergeCell ref="A8:A9"/>
    <mergeCell ref="A11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K16" sqref="K16"/>
    </sheetView>
  </sheetViews>
  <sheetFormatPr baseColWidth="10" defaultRowHeight="15" x14ac:dyDescent="0.25"/>
  <sheetData>
    <row r="1" spans="1:2" x14ac:dyDescent="0.25">
      <c r="A1" s="1"/>
      <c r="B1" s="1" t="s">
        <v>22</v>
      </c>
    </row>
    <row r="2" spans="1:2" x14ac:dyDescent="0.25">
      <c r="A2" s="2" t="s">
        <v>23</v>
      </c>
      <c r="B2" s="2" t="s">
        <v>24</v>
      </c>
    </row>
    <row r="3" spans="1:2" x14ac:dyDescent="0.25">
      <c r="A3" s="2" t="s">
        <v>25</v>
      </c>
      <c r="B3" s="12" t="s">
        <v>26</v>
      </c>
    </row>
    <row r="4" spans="1:2" x14ac:dyDescent="0.25">
      <c r="A4" s="13" t="s">
        <v>27</v>
      </c>
      <c r="B4" s="2">
        <v>14</v>
      </c>
    </row>
    <row r="6" spans="1:2" x14ac:dyDescent="0.25">
      <c r="A6" s="13" t="s">
        <v>28</v>
      </c>
      <c r="B6" s="2">
        <f>(290*0.96)-40</f>
        <v>238.39999999999998</v>
      </c>
    </row>
    <row r="7" spans="1:2" x14ac:dyDescent="0.25">
      <c r="A7" s="13" t="s">
        <v>29</v>
      </c>
      <c r="B7" s="3">
        <f>B6/1000</f>
        <v>0.23839999999999997</v>
      </c>
    </row>
    <row r="8" spans="1:2" x14ac:dyDescent="0.25">
      <c r="A8" s="13" t="s">
        <v>30</v>
      </c>
      <c r="B8" s="2" t="s">
        <v>31</v>
      </c>
    </row>
    <row r="9" spans="1:2" x14ac:dyDescent="0.25">
      <c r="A9" s="13" t="s">
        <v>32</v>
      </c>
      <c r="B9" s="3">
        <f>(530)/(1000)</f>
        <v>0.53</v>
      </c>
    </row>
    <row r="13" spans="1:2" x14ac:dyDescent="0.25">
      <c r="A13" s="1"/>
      <c r="B13" s="1" t="s">
        <v>22</v>
      </c>
    </row>
    <row r="14" spans="1:2" x14ac:dyDescent="0.25">
      <c r="A14" s="2" t="s">
        <v>23</v>
      </c>
      <c r="B14" s="2" t="s">
        <v>33</v>
      </c>
    </row>
    <row r="15" spans="1:2" x14ac:dyDescent="0.25">
      <c r="A15" s="2" t="s">
        <v>25</v>
      </c>
      <c r="B15" s="14" t="s">
        <v>34</v>
      </c>
    </row>
    <row r="16" spans="1:2" x14ac:dyDescent="0.25">
      <c r="A16" s="13" t="s">
        <v>35</v>
      </c>
      <c r="B16" s="2">
        <v>16</v>
      </c>
    </row>
  </sheetData>
  <hyperlinks>
    <hyperlink ref="B3" r:id="rId1"/>
    <hyperlink ref="B1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P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2018-07-11T19:18:43Z</dcterms:modified>
</cp:coreProperties>
</file>