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alance P" sheetId="2" r:id="rId1"/>
    <sheet name="Hoja1" sheetId="3" r:id="rId2"/>
  </sheets>
  <definedNames>
    <definedName name="_xlnm._FilterDatabase" localSheetId="0" hidden="1">'Balance P'!$A$2:$R$26</definedName>
  </definedNames>
  <calcPr calcId="144525"/>
</workbook>
</file>

<file path=xl/calcChain.xml><?xml version="1.0" encoding="utf-8"?>
<calcChain xmlns="http://schemas.openxmlformats.org/spreadsheetml/2006/main">
  <c r="O25" i="2" l="1"/>
  <c r="O24" i="2"/>
  <c r="O23" i="2"/>
  <c r="O21" i="2"/>
  <c r="O20" i="2"/>
  <c r="O19" i="2"/>
  <c r="O13" i="2"/>
  <c r="P13" i="2" s="1"/>
  <c r="Q13" i="2" s="1"/>
  <c r="R13" i="2" s="1"/>
  <c r="O17" i="2"/>
  <c r="O16" i="2"/>
  <c r="O15" i="2"/>
  <c r="O12" i="2"/>
  <c r="O11" i="2"/>
  <c r="O9" i="2"/>
  <c r="O8" i="2"/>
  <c r="O7" i="2"/>
  <c r="O5" i="2"/>
  <c r="O3" i="2"/>
  <c r="O4" i="2"/>
  <c r="K25" i="2"/>
  <c r="L25" i="2" s="1"/>
  <c r="K24" i="2"/>
  <c r="L24" i="2" s="1"/>
  <c r="K23" i="2"/>
  <c r="L23" i="2" s="1"/>
  <c r="K21" i="2"/>
  <c r="L21" i="2" s="1"/>
  <c r="K20" i="2"/>
  <c r="L20" i="2" s="1"/>
  <c r="K19" i="2"/>
  <c r="L19" i="2" s="1"/>
  <c r="K17" i="2"/>
  <c r="L17" i="2" s="1"/>
  <c r="K16" i="2"/>
  <c r="L16" i="2" s="1"/>
  <c r="K15" i="2"/>
  <c r="L15" i="2" s="1"/>
  <c r="K12" i="2"/>
  <c r="L12" i="2" s="1"/>
  <c r="K11" i="2"/>
  <c r="L11" i="2" s="1"/>
  <c r="K9" i="2"/>
  <c r="L9" i="2" s="1"/>
  <c r="K8" i="2"/>
  <c r="L8" i="2" s="1"/>
  <c r="K7" i="2"/>
  <c r="L7" i="2" s="1"/>
  <c r="K5" i="2"/>
  <c r="L5" i="2" s="1"/>
  <c r="K4" i="2"/>
  <c r="L4" i="2" s="1"/>
  <c r="K3" i="2"/>
  <c r="L3" i="2" s="1"/>
  <c r="H25" i="2" l="1"/>
  <c r="M25" i="2" s="1"/>
  <c r="P25" i="2" s="1"/>
  <c r="M23" i="2"/>
  <c r="M21" i="2"/>
  <c r="M19" i="2"/>
  <c r="M17" i="2"/>
  <c r="C26" i="2"/>
  <c r="D25" i="2" s="1"/>
  <c r="M24" i="2"/>
  <c r="C22" i="2"/>
  <c r="D21" i="2" s="1"/>
  <c r="M20" i="2"/>
  <c r="P20" i="2" s="1"/>
  <c r="C18" i="2"/>
  <c r="D16" i="2" s="1"/>
  <c r="M16" i="2"/>
  <c r="M15" i="2"/>
  <c r="C14" i="2"/>
  <c r="D12" i="2" s="1"/>
  <c r="M12" i="2"/>
  <c r="M11" i="2"/>
  <c r="D11" i="2" l="1"/>
  <c r="Q24" i="2"/>
  <c r="R24" i="2" s="1"/>
  <c r="P11" i="2"/>
  <c r="Q11" i="2" s="1"/>
  <c r="R11" i="2" s="1"/>
  <c r="Q21" i="2"/>
  <c r="R21" i="2" s="1"/>
  <c r="Q23" i="2"/>
  <c r="R23" i="2" s="1"/>
  <c r="Q19" i="2"/>
  <c r="R19" i="2" s="1"/>
  <c r="Q17" i="2"/>
  <c r="R17" i="2" s="1"/>
  <c r="Q25" i="2"/>
  <c r="R25" i="2" s="1"/>
  <c r="Q15" i="2"/>
  <c r="R15" i="2" s="1"/>
  <c r="Q20" i="2"/>
  <c r="R20" i="2" s="1"/>
  <c r="Q16" i="2"/>
  <c r="R16" i="2" s="1"/>
  <c r="D23" i="2"/>
  <c r="D24" i="2"/>
  <c r="Q12" i="2"/>
  <c r="R12" i="2" s="1"/>
  <c r="D19" i="2"/>
  <c r="D20" i="2"/>
  <c r="D15" i="2"/>
  <c r="D17" i="2"/>
  <c r="D13" i="2"/>
  <c r="C10" i="2"/>
  <c r="D8" i="2" s="1"/>
  <c r="M9" i="2"/>
  <c r="M8" i="2"/>
  <c r="M7" i="2"/>
  <c r="C6" i="2"/>
  <c r="D4" i="2" s="1"/>
  <c r="D9" i="2" l="1"/>
  <c r="D3" i="2"/>
  <c r="Q9" i="2"/>
  <c r="R9" i="2" s="1"/>
  <c r="Q7" i="2"/>
  <c r="R7" i="2" s="1"/>
  <c r="D5" i="2"/>
  <c r="D7" i="2"/>
  <c r="Q8" i="2"/>
  <c r="R8" i="2" s="1"/>
  <c r="M5" i="2" l="1"/>
  <c r="M4" i="2"/>
  <c r="M3" i="2"/>
  <c r="Q3" i="2" s="1"/>
  <c r="R3" i="2" s="1"/>
  <c r="B9" i="3"/>
  <c r="B6" i="3"/>
  <c r="B7" i="3" s="1"/>
  <c r="Q5" i="2" l="1"/>
  <c r="R5" i="2" s="1"/>
  <c r="R30" i="2" s="1"/>
  <c r="R32" i="2" s="1"/>
  <c r="Q4" i="2"/>
  <c r="R4" i="2" s="1"/>
  <c r="R31" i="2" l="1"/>
</calcChain>
</file>

<file path=xl/sharedStrings.xml><?xml version="1.0" encoding="utf-8"?>
<sst xmlns="http://schemas.openxmlformats.org/spreadsheetml/2006/main" count="105" uniqueCount="58">
  <si>
    <t>Lote</t>
  </si>
  <si>
    <t>Superficie (ha)</t>
  </si>
  <si>
    <t>Ambiente</t>
  </si>
  <si>
    <t>Total</t>
  </si>
  <si>
    <t>Porcentaje</t>
  </si>
  <si>
    <t>Pbray</t>
  </si>
  <si>
    <t>pH</t>
  </si>
  <si>
    <t>Cultivo</t>
  </si>
  <si>
    <t>Ppm a levantar</t>
  </si>
  <si>
    <t>Dosis P (kg/ha)</t>
  </si>
  <si>
    <t>RINDE 2018/2019</t>
  </si>
  <si>
    <t>2018/2019</t>
  </si>
  <si>
    <t>18-19</t>
  </si>
  <si>
    <t xml:space="preserve">ppm  </t>
  </si>
  <si>
    <t>(para elevar 1 ppm)</t>
  </si>
  <si>
    <t>Enriquecimiento</t>
  </si>
  <si>
    <t>P a exportar Kg/ha</t>
  </si>
  <si>
    <t>Dosis P Kg/ha</t>
  </si>
  <si>
    <t>Dosis SPT Kg/ha</t>
  </si>
  <si>
    <t>SPT  TOTAl Kg</t>
  </si>
  <si>
    <t>Muestreo 2018</t>
  </si>
  <si>
    <t>UMBRAL CRÍTICO AL P</t>
  </si>
  <si>
    <t>CULTIVO</t>
  </si>
  <si>
    <t>SOJA</t>
  </si>
  <si>
    <t>CITA</t>
  </si>
  <si>
    <t>www.ipni.net/publication/ia-lacs.nsf/0/CF7BA54CC83C7980852579950075F444/$FILE/16.pdf</t>
  </si>
  <si>
    <t>Umbral económico  (ppm) - Nov. 2017</t>
  </si>
  <si>
    <t>Precío neto Soja (USD/tn Grano) a mayo 2018</t>
  </si>
  <si>
    <t>Precío neto Soja (USD/Kg Grano) a mayo 2018</t>
  </si>
  <si>
    <t>Precío SPT (USD/tn SPT) con flete - Nov. 2017</t>
  </si>
  <si>
    <t>530 USD/tn</t>
  </si>
  <si>
    <t>Precío P (USD/Kg P) - Nov. 2017</t>
  </si>
  <si>
    <t>MAÍZ</t>
  </si>
  <si>
    <t>http://lacs.ipni.net/ipniweb/region/lacs.nsf/0/08FFF7FE24C867C1032581840053BB46/$FILE/CORRENDO%20-%20Umbrales%20criticos%20de%20P%20en%20maiz%20y%20soja%20-%20AAPRESID%202017.pdf</t>
  </si>
  <si>
    <t>Umbral  (ppm)  2017</t>
  </si>
  <si>
    <t>Kg</t>
  </si>
  <si>
    <t>Tn</t>
  </si>
  <si>
    <t>kg/ha</t>
  </si>
  <si>
    <t>TOTAL SPT:</t>
  </si>
  <si>
    <t>Promedio SPT</t>
  </si>
  <si>
    <t>Buenos Aires 2A</t>
  </si>
  <si>
    <t>Media Loma</t>
  </si>
  <si>
    <t>Loma</t>
  </si>
  <si>
    <t>Bajo Pesado</t>
  </si>
  <si>
    <t>Buenos Aires 5B</t>
  </si>
  <si>
    <t>Chubut 2</t>
  </si>
  <si>
    <t xml:space="preserve">Bajo  </t>
  </si>
  <si>
    <t>Bajo anegable</t>
  </si>
  <si>
    <t>-</t>
  </si>
  <si>
    <t>Isletas 4</t>
  </si>
  <si>
    <t>Santa Cruz 1</t>
  </si>
  <si>
    <t>Bajo</t>
  </si>
  <si>
    <t>Santa Cruz 2</t>
  </si>
  <si>
    <t>% Arcilla</t>
  </si>
  <si>
    <t>Densidad</t>
  </si>
  <si>
    <t>Coef. B</t>
  </si>
  <si>
    <t>Estimado (kg/ha)</t>
  </si>
  <si>
    <t>Campaña 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</si>
</sst>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2" applyBorder="1" applyAlignment="1">
      <alignment horizontal="right"/>
    </xf>
    <xf numFmtId="0" fontId="0" fillId="2" borderId="1" xfId="0" applyFill="1" applyBorder="1"/>
    <xf numFmtId="0" fontId="0" fillId="2" borderId="8" xfId="0" applyFill="1" applyBorder="1"/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5" xfId="0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6" xfId="0" applyBorder="1"/>
    <xf numFmtId="0" fontId="0" fillId="0" borderId="12" xfId="0" applyBorder="1"/>
    <xf numFmtId="0" fontId="0" fillId="0" borderId="1" xfId="0" quotePrefix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7" xfId="0" applyFill="1" applyBorder="1" applyAlignment="1"/>
    <xf numFmtId="0" fontId="0" fillId="2" borderId="8" xfId="0" applyFont="1" applyFill="1" applyBorder="1" applyAlignment="1">
      <alignment horizontal="center" vertical="center"/>
    </xf>
    <xf numFmtId="0" fontId="0" fillId="2" borderId="11" xfId="0" applyFill="1" applyBorder="1" applyAlignment="1"/>
    <xf numFmtId="0" fontId="0" fillId="2" borderId="5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 applyAlignment="1"/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1" fontId="0" fillId="0" borderId="6" xfId="0" applyNumberForma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quotePrefix="1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2" borderId="8" xfId="0" applyNumberFormat="1" applyFill="1" applyBorder="1"/>
    <xf numFmtId="164" fontId="0" fillId="0" borderId="3" xfId="0" applyNumberFormat="1" applyBorder="1" applyAlignment="1">
      <alignment horizontal="center"/>
    </xf>
    <xf numFmtId="164" fontId="0" fillId="2" borderId="3" xfId="0" applyNumberFormat="1" applyFill="1" applyBorder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</xdr:row>
      <xdr:rowOff>76200</xdr:rowOff>
    </xdr:from>
    <xdr:to>
      <xdr:col>8</xdr:col>
      <xdr:colOff>342900</xdr:colOff>
      <xdr:row>15</xdr:row>
      <xdr:rowOff>180975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232" t="49319" r="51239" b="16199"/>
        <a:stretch/>
      </xdr:blipFill>
      <xdr:spPr>
        <a:xfrm>
          <a:off x="8715375" y="647700"/>
          <a:ext cx="3581400" cy="23907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17</xdr:row>
      <xdr:rowOff>70813</xdr:rowOff>
    </xdr:from>
    <xdr:to>
      <xdr:col>2</xdr:col>
      <xdr:colOff>0</xdr:colOff>
      <xdr:row>27</xdr:row>
      <xdr:rowOff>123465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3309313"/>
          <a:ext cx="6067425" cy="195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lacs.ipni.net/ipniweb/region/lacs.nsf/0/08FFF7FE24C867C1032581840053BB46/$FILE/CORRENDO%20-%20Umbrales%20criticos%20de%20P%20en%20maiz%20y%20soja%20-%20AAPRESID%202017.pdf" TargetMode="External"/><Relationship Id="rId1" Type="http://schemas.openxmlformats.org/officeDocument/2006/relationships/hyperlink" Target="http://www.ipni.net/publication/ia-lacs.nsf/0/CF7BA54CC83C7980852579950075F444/$FILE/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pane xSplit="2" topLeftCell="H1" activePane="topRight" state="frozen"/>
      <selection pane="topRight" activeCell="P2" sqref="P2"/>
    </sheetView>
  </sheetViews>
  <sheetFormatPr baseColWidth="10" defaultColWidth="9.140625" defaultRowHeight="15" x14ac:dyDescent="0.25"/>
  <cols>
    <col min="1" max="1" width="13.7109375" customWidth="1"/>
    <col min="2" max="2" width="16.5703125" bestFit="1" customWidth="1"/>
    <col min="3" max="3" width="14" bestFit="1" customWidth="1"/>
    <col min="4" max="4" width="10.5703125" bestFit="1" customWidth="1"/>
    <col min="5" max="5" width="14.140625" customWidth="1"/>
    <col min="6" max="6" width="13.5703125" customWidth="1"/>
    <col min="7" max="7" width="11.28515625" customWidth="1"/>
    <col min="8" max="8" width="15.85546875" customWidth="1"/>
    <col min="9" max="9" width="13.140625" bestFit="1" customWidth="1"/>
    <col min="10" max="10" width="13.85546875" bestFit="1" customWidth="1"/>
    <col min="11" max="11" width="11.85546875" bestFit="1" customWidth="1"/>
    <col min="12" max="12" width="18.28515625" bestFit="1" customWidth="1"/>
    <col min="13" max="13" width="15.7109375" bestFit="1" customWidth="1"/>
    <col min="14" max="14" width="16.42578125" bestFit="1" customWidth="1"/>
    <col min="15" max="15" width="17.28515625" bestFit="1" customWidth="1"/>
    <col min="16" max="16" width="17.42578125" bestFit="1" customWidth="1"/>
    <col min="17" max="17" width="14.85546875" bestFit="1" customWidth="1"/>
    <col min="18" max="18" width="12.85546875" bestFit="1" customWidth="1"/>
  </cols>
  <sheetData>
    <row r="1" spans="1:18" x14ac:dyDescent="0.25">
      <c r="A1" s="24"/>
      <c r="B1" s="25"/>
      <c r="C1" s="25"/>
      <c r="D1" s="25"/>
      <c r="E1" s="54" t="s">
        <v>20</v>
      </c>
      <c r="F1" s="54"/>
      <c r="G1" s="19" t="s">
        <v>7</v>
      </c>
      <c r="H1" s="8" t="s">
        <v>8</v>
      </c>
      <c r="I1" s="8"/>
      <c r="J1" s="8"/>
      <c r="K1" s="8"/>
      <c r="L1" s="13" t="s">
        <v>9</v>
      </c>
      <c r="M1" s="13" t="s">
        <v>9</v>
      </c>
      <c r="N1" s="13" t="s">
        <v>10</v>
      </c>
      <c r="O1" s="8" t="s">
        <v>11</v>
      </c>
      <c r="P1" s="32" t="s">
        <v>57</v>
      </c>
      <c r="Q1" s="36"/>
      <c r="R1" s="30"/>
    </row>
    <row r="2" spans="1:18" x14ac:dyDescent="0.25">
      <c r="A2" s="10" t="s">
        <v>0</v>
      </c>
      <c r="B2" s="5" t="s">
        <v>2</v>
      </c>
      <c r="C2" s="1" t="s">
        <v>1</v>
      </c>
      <c r="D2" s="6" t="s">
        <v>4</v>
      </c>
      <c r="E2" s="1" t="s">
        <v>6</v>
      </c>
      <c r="F2" s="1" t="s">
        <v>5</v>
      </c>
      <c r="G2" s="20" t="s">
        <v>12</v>
      </c>
      <c r="H2" s="1" t="s">
        <v>13</v>
      </c>
      <c r="I2" s="44" t="s">
        <v>53</v>
      </c>
      <c r="J2" s="44" t="s">
        <v>54</v>
      </c>
      <c r="K2" s="44" t="s">
        <v>55</v>
      </c>
      <c r="L2" s="23" t="s">
        <v>14</v>
      </c>
      <c r="M2" s="23" t="s">
        <v>15</v>
      </c>
      <c r="N2" s="23" t="s">
        <v>56</v>
      </c>
      <c r="O2" s="23" t="s">
        <v>16</v>
      </c>
      <c r="P2" s="33" t="s">
        <v>17</v>
      </c>
      <c r="Q2" s="37" t="s">
        <v>18</v>
      </c>
      <c r="R2" s="31" t="s">
        <v>19</v>
      </c>
    </row>
    <row r="3" spans="1:18" x14ac:dyDescent="0.25">
      <c r="A3" s="51" t="s">
        <v>40</v>
      </c>
      <c r="B3" s="2" t="s">
        <v>43</v>
      </c>
      <c r="C3" s="3">
        <v>88.96</v>
      </c>
      <c r="D3" s="7">
        <f>C3/C6</f>
        <v>0.52688936271025821</v>
      </c>
      <c r="E3" s="2">
        <v>6.82</v>
      </c>
      <c r="F3" s="2">
        <v>30.9</v>
      </c>
      <c r="G3" s="21" t="s">
        <v>32</v>
      </c>
      <c r="H3" s="26">
        <v>0</v>
      </c>
      <c r="I3" s="26">
        <v>17.5</v>
      </c>
      <c r="J3" s="26">
        <v>1.25</v>
      </c>
      <c r="K3" s="45">
        <f>(0.45369+(0.00356*F3)+0.16245-(0.00344*I3))</f>
        <v>0.66594399999999987</v>
      </c>
      <c r="L3" s="3">
        <f>(0.1*J3*20)/K3</f>
        <v>3.7540694112417867</v>
      </c>
      <c r="M3" s="27">
        <f>L3*H3</f>
        <v>0</v>
      </c>
      <c r="N3" s="2">
        <v>9500</v>
      </c>
      <c r="O3" s="28">
        <f>(N3/1000)*3</f>
        <v>28.5</v>
      </c>
      <c r="P3" s="34"/>
      <c r="Q3" s="49">
        <f>P3/0.2</f>
        <v>0</v>
      </c>
      <c r="R3" s="47">
        <f>Q3*C3</f>
        <v>0</v>
      </c>
    </row>
    <row r="4" spans="1:18" x14ac:dyDescent="0.25">
      <c r="A4" s="52"/>
      <c r="B4" s="2" t="s">
        <v>41</v>
      </c>
      <c r="C4" s="3">
        <v>62.6</v>
      </c>
      <c r="D4" s="7">
        <f>C4/C6</f>
        <v>0.37076522151149016</v>
      </c>
      <c r="E4" s="2">
        <v>6.93</v>
      </c>
      <c r="F4" s="2">
        <v>22.5</v>
      </c>
      <c r="G4" s="21" t="s">
        <v>32</v>
      </c>
      <c r="H4" s="26">
        <v>0</v>
      </c>
      <c r="I4" s="26">
        <v>15</v>
      </c>
      <c r="J4" s="26">
        <v>1.2749999999999999</v>
      </c>
      <c r="K4" s="45">
        <f>(0.45369+(0.00356*F4)+0.16245-(0.00344*I4))</f>
        <v>0.64463999999999999</v>
      </c>
      <c r="L4" s="3">
        <f t="shared" ref="L4" si="0">(0.1*J4*20)/K4</f>
        <v>3.9556962025316453</v>
      </c>
      <c r="M4" s="27">
        <f>L4*H4</f>
        <v>0</v>
      </c>
      <c r="N4" s="2">
        <v>7400</v>
      </c>
      <c r="O4" s="28">
        <f>(N4/1000)*3</f>
        <v>22.200000000000003</v>
      </c>
      <c r="P4" s="34"/>
      <c r="Q4" s="49">
        <f t="shared" ref="Q4:Q5" si="1">P4/0.2</f>
        <v>0</v>
      </c>
      <c r="R4" s="47">
        <f>Q4*C4</f>
        <v>0</v>
      </c>
    </row>
    <row r="5" spans="1:18" x14ac:dyDescent="0.25">
      <c r="A5" s="53"/>
      <c r="B5" s="2" t="s">
        <v>42</v>
      </c>
      <c r="C5" s="3">
        <v>17.28</v>
      </c>
      <c r="D5" s="7">
        <f>C5/C6</f>
        <v>0.1023454157782516</v>
      </c>
      <c r="E5" s="2">
        <v>7</v>
      </c>
      <c r="F5" s="2">
        <v>25.95</v>
      </c>
      <c r="G5" s="21" t="s">
        <v>32</v>
      </c>
      <c r="H5" s="26">
        <v>0</v>
      </c>
      <c r="I5" s="26">
        <v>12.5</v>
      </c>
      <c r="J5" s="26">
        <v>1.3</v>
      </c>
      <c r="K5" s="45">
        <f>(0.45369+(0.00356*F5)+0.16245-(0.00344*I5))</f>
        <v>0.66552199999999995</v>
      </c>
      <c r="L5" s="3">
        <f>(0.1*J5*20)/K5</f>
        <v>3.9067078173223431</v>
      </c>
      <c r="M5" s="27">
        <f>L5*H5</f>
        <v>0</v>
      </c>
      <c r="N5" s="2">
        <v>6500</v>
      </c>
      <c r="O5" s="28">
        <f>(N5/1000)*3</f>
        <v>19.5</v>
      </c>
      <c r="P5" s="34"/>
      <c r="Q5" s="49">
        <f t="shared" si="1"/>
        <v>0</v>
      </c>
      <c r="R5" s="47">
        <f>Q5*C5</f>
        <v>0</v>
      </c>
    </row>
    <row r="6" spans="1:18" x14ac:dyDescent="0.25">
      <c r="A6" s="10"/>
      <c r="B6" s="1" t="s">
        <v>3</v>
      </c>
      <c r="C6" s="4">
        <f>SUM(C3:C5)</f>
        <v>168.84</v>
      </c>
      <c r="D6" s="6"/>
      <c r="E6" s="1"/>
      <c r="F6" s="1"/>
      <c r="G6" s="22"/>
      <c r="H6" s="17"/>
      <c r="I6" s="17"/>
      <c r="J6" s="17"/>
      <c r="K6" s="17"/>
      <c r="L6" s="17"/>
      <c r="M6" s="17"/>
      <c r="N6" s="17"/>
      <c r="O6" s="17"/>
      <c r="P6" s="35"/>
      <c r="Q6" s="50"/>
      <c r="R6" s="48"/>
    </row>
    <row r="7" spans="1:18" x14ac:dyDescent="0.25">
      <c r="A7" s="51" t="s">
        <v>44</v>
      </c>
      <c r="B7" s="2" t="s">
        <v>43</v>
      </c>
      <c r="C7" s="3">
        <v>9.42</v>
      </c>
      <c r="D7" s="7">
        <f>C7/C10</f>
        <v>0.14229607250755286</v>
      </c>
      <c r="E7" s="2">
        <v>6.46</v>
      </c>
      <c r="F7" s="2">
        <v>45.5</v>
      </c>
      <c r="G7" s="21" t="s">
        <v>32</v>
      </c>
      <c r="H7" s="26">
        <v>0</v>
      </c>
      <c r="I7" s="26">
        <v>17.5</v>
      </c>
      <c r="J7" s="26">
        <v>1.25</v>
      </c>
      <c r="K7" s="45">
        <f>(0.45369+(0.00356*F7)+0.16245-(0.00344*I7))</f>
        <v>0.71791999999999989</v>
      </c>
      <c r="L7" s="3">
        <f>(0.1*J7*20)/K7</f>
        <v>3.4822821484287947</v>
      </c>
      <c r="M7" s="27">
        <f>L7*H7</f>
        <v>0</v>
      </c>
      <c r="N7" s="2">
        <v>9500</v>
      </c>
      <c r="O7" s="28">
        <f>(N7/1000)*3</f>
        <v>28.5</v>
      </c>
      <c r="P7" s="34"/>
      <c r="Q7" s="49">
        <f t="shared" ref="Q7:Q9" si="2">P7/0.2</f>
        <v>0</v>
      </c>
      <c r="R7" s="47">
        <f>Q7*C7</f>
        <v>0</v>
      </c>
    </row>
    <row r="8" spans="1:18" x14ac:dyDescent="0.25">
      <c r="A8" s="52"/>
      <c r="B8" s="2" t="s">
        <v>41</v>
      </c>
      <c r="C8" s="3">
        <v>27.42</v>
      </c>
      <c r="D8" s="7">
        <f>C8/C10</f>
        <v>0.41419939577039278</v>
      </c>
      <c r="E8" s="2">
        <v>6.85</v>
      </c>
      <c r="F8" s="2">
        <v>35.700000000000003</v>
      </c>
      <c r="G8" s="21" t="s">
        <v>32</v>
      </c>
      <c r="H8" s="26">
        <v>0</v>
      </c>
      <c r="I8" s="26">
        <v>15</v>
      </c>
      <c r="J8" s="26">
        <v>1.2749999999999999</v>
      </c>
      <c r="K8" s="45">
        <f>(0.45369+(0.00356*F8)+0.16245-(0.00344*I8))</f>
        <v>0.69163200000000002</v>
      </c>
      <c r="L8" s="3">
        <f>(0.1*J8*20)/K8</f>
        <v>3.6869317787493925</v>
      </c>
      <c r="M8" s="27">
        <f>L8*H8</f>
        <v>0</v>
      </c>
      <c r="N8" s="2">
        <v>7400</v>
      </c>
      <c r="O8" s="28">
        <f>(N8/1000)*3</f>
        <v>22.200000000000003</v>
      </c>
      <c r="P8" s="34"/>
      <c r="Q8" s="49">
        <f t="shared" si="2"/>
        <v>0</v>
      </c>
      <c r="R8" s="47">
        <f>Q8*C8</f>
        <v>0</v>
      </c>
    </row>
    <row r="9" spans="1:18" x14ac:dyDescent="0.25">
      <c r="A9" s="53"/>
      <c r="B9" s="2" t="s">
        <v>42</v>
      </c>
      <c r="C9" s="3">
        <v>29.36</v>
      </c>
      <c r="D9" s="7">
        <f>C9/C10</f>
        <v>0.44350453172205434</v>
      </c>
      <c r="E9" s="2">
        <v>6.9</v>
      </c>
      <c r="F9" s="2">
        <v>33.25</v>
      </c>
      <c r="G9" s="21" t="s">
        <v>32</v>
      </c>
      <c r="H9" s="26">
        <v>0</v>
      </c>
      <c r="I9" s="26">
        <v>12.5</v>
      </c>
      <c r="J9" s="26">
        <v>1.3</v>
      </c>
      <c r="K9" s="45">
        <f>(0.45369+(0.00356*F9)+0.16245-(0.00344*I9))</f>
        <v>0.69150999999999996</v>
      </c>
      <c r="L9" s="3">
        <f>(0.1*J9*20)/K9</f>
        <v>3.7598877818108201</v>
      </c>
      <c r="M9" s="27">
        <f>L9*H9</f>
        <v>0</v>
      </c>
      <c r="N9" s="2">
        <v>6500</v>
      </c>
      <c r="O9" s="28">
        <f>(N9/1000)*3</f>
        <v>19.5</v>
      </c>
      <c r="P9" s="34"/>
      <c r="Q9" s="49">
        <f t="shared" si="2"/>
        <v>0</v>
      </c>
      <c r="R9" s="47">
        <f>Q9*C9</f>
        <v>0</v>
      </c>
    </row>
    <row r="10" spans="1:18" x14ac:dyDescent="0.25">
      <c r="A10" s="10"/>
      <c r="B10" s="1" t="s">
        <v>3</v>
      </c>
      <c r="C10" s="4">
        <f>SUM(C7:C9)</f>
        <v>66.2</v>
      </c>
      <c r="D10" s="6"/>
      <c r="E10" s="1"/>
      <c r="F10" s="1"/>
      <c r="G10" s="22"/>
      <c r="H10" s="17"/>
      <c r="I10" s="17"/>
      <c r="J10" s="17"/>
      <c r="K10" s="17"/>
      <c r="L10" s="17"/>
      <c r="M10" s="17"/>
      <c r="N10" s="17"/>
      <c r="O10" s="17"/>
      <c r="P10" s="35"/>
      <c r="Q10" s="50"/>
      <c r="R10" s="48"/>
    </row>
    <row r="11" spans="1:18" x14ac:dyDescent="0.25">
      <c r="A11" s="51" t="s">
        <v>45</v>
      </c>
      <c r="B11" s="2" t="s">
        <v>46</v>
      </c>
      <c r="C11" s="3">
        <v>38.58</v>
      </c>
      <c r="D11" s="7">
        <f>C11/C14</f>
        <v>0.47848195460746623</v>
      </c>
      <c r="E11" s="2">
        <v>6.75</v>
      </c>
      <c r="F11" s="2">
        <v>17.649999999999999</v>
      </c>
      <c r="G11" s="21" t="s">
        <v>32</v>
      </c>
      <c r="H11" s="26">
        <v>0</v>
      </c>
      <c r="I11" s="26">
        <v>17.5</v>
      </c>
      <c r="J11" s="26">
        <v>1.25</v>
      </c>
      <c r="K11" s="45">
        <f>(0.45369+(0.00356*F11)+0.16245-(0.00344*I11))</f>
        <v>0.61877399999999994</v>
      </c>
      <c r="L11" s="3">
        <f>(0.1*J11*20)/K11</f>
        <v>4.0402473277804178</v>
      </c>
      <c r="M11" s="27">
        <f>L11*H11</f>
        <v>0</v>
      </c>
      <c r="N11" s="2">
        <v>8500</v>
      </c>
      <c r="O11" s="28">
        <f>(N11/1000)*3</f>
        <v>25.5</v>
      </c>
      <c r="P11" s="34">
        <f>O11+M11</f>
        <v>25.5</v>
      </c>
      <c r="Q11" s="49">
        <f t="shared" ref="Q11:Q13" si="3">P11/0.2</f>
        <v>127.5</v>
      </c>
      <c r="R11" s="47">
        <f>Q11*C11</f>
        <v>4918.95</v>
      </c>
    </row>
    <row r="12" spans="1:18" x14ac:dyDescent="0.25">
      <c r="A12" s="52"/>
      <c r="B12" s="2" t="s">
        <v>41</v>
      </c>
      <c r="C12" s="3">
        <v>36.43</v>
      </c>
      <c r="D12" s="7">
        <f>C12/C14</f>
        <v>0.45181694158501801</v>
      </c>
      <c r="E12" s="2">
        <v>6.74</v>
      </c>
      <c r="F12" s="2">
        <v>20.5</v>
      </c>
      <c r="G12" s="21" t="s">
        <v>32</v>
      </c>
      <c r="H12" s="26">
        <v>0</v>
      </c>
      <c r="I12" s="26">
        <v>15</v>
      </c>
      <c r="J12" s="26">
        <v>1.2749999999999999</v>
      </c>
      <c r="K12" s="45">
        <f>(0.45369+(0.00356*F12)+0.16245-(0.00344*I12))</f>
        <v>0.63751999999999998</v>
      </c>
      <c r="L12" s="3">
        <f>(0.1*J12*20)/K12</f>
        <v>3.9998745137407452</v>
      </c>
      <c r="M12" s="27">
        <f>L12*H12</f>
        <v>0</v>
      </c>
      <c r="N12" s="2">
        <v>7400</v>
      </c>
      <c r="O12" s="28">
        <f>(N12/1000)*3</f>
        <v>22.200000000000003</v>
      </c>
      <c r="P12" s="34"/>
      <c r="Q12" s="49">
        <f t="shared" si="3"/>
        <v>0</v>
      </c>
      <c r="R12" s="47">
        <f>Q12*C12</f>
        <v>0</v>
      </c>
    </row>
    <row r="13" spans="1:18" x14ac:dyDescent="0.25">
      <c r="A13" s="53"/>
      <c r="B13" s="2" t="s">
        <v>47</v>
      </c>
      <c r="C13" s="3">
        <v>5.62</v>
      </c>
      <c r="D13" s="7">
        <f>C13/C14</f>
        <v>6.9701103807515818E-2</v>
      </c>
      <c r="E13" s="2" t="s">
        <v>48</v>
      </c>
      <c r="F13" s="2" t="s">
        <v>48</v>
      </c>
      <c r="G13" s="21" t="s">
        <v>32</v>
      </c>
      <c r="H13" s="26" t="s">
        <v>48</v>
      </c>
      <c r="I13" s="26" t="s">
        <v>48</v>
      </c>
      <c r="J13" s="26" t="s">
        <v>48</v>
      </c>
      <c r="K13" s="45" t="s">
        <v>48</v>
      </c>
      <c r="L13" s="3" t="s">
        <v>48</v>
      </c>
      <c r="M13" s="27">
        <v>0</v>
      </c>
      <c r="N13" s="2">
        <v>5500</v>
      </c>
      <c r="O13" s="28">
        <f>(N13/1000)*3</f>
        <v>16.5</v>
      </c>
      <c r="P13" s="34">
        <f>O13+M13</f>
        <v>16.5</v>
      </c>
      <c r="Q13" s="49">
        <f t="shared" si="3"/>
        <v>82.5</v>
      </c>
      <c r="R13" s="47">
        <f>Q13*C13</f>
        <v>463.65000000000003</v>
      </c>
    </row>
    <row r="14" spans="1:18" x14ac:dyDescent="0.25">
      <c r="A14" s="10"/>
      <c r="B14" s="43" t="s">
        <v>3</v>
      </c>
      <c r="C14" s="4">
        <f>SUM(C11:C13)</f>
        <v>80.63</v>
      </c>
      <c r="D14" s="6"/>
      <c r="E14" s="43"/>
      <c r="F14" s="43"/>
      <c r="G14" s="22"/>
      <c r="H14" s="17"/>
      <c r="I14" s="17"/>
      <c r="J14" s="17"/>
      <c r="K14" s="17"/>
      <c r="L14" s="17"/>
      <c r="M14" s="17"/>
      <c r="N14" s="17"/>
      <c r="O14" s="17"/>
      <c r="P14" s="35"/>
      <c r="Q14" s="50"/>
      <c r="R14" s="48"/>
    </row>
    <row r="15" spans="1:18" x14ac:dyDescent="0.25">
      <c r="A15" s="51" t="s">
        <v>49</v>
      </c>
      <c r="B15" s="2" t="s">
        <v>43</v>
      </c>
      <c r="C15" s="3">
        <v>40.35</v>
      </c>
      <c r="D15" s="7">
        <f>C15/C18</f>
        <v>0.4242902208201893</v>
      </c>
      <c r="E15" s="2">
        <v>6.65</v>
      </c>
      <c r="F15" s="2">
        <v>40.35</v>
      </c>
      <c r="G15" s="21" t="s">
        <v>32</v>
      </c>
      <c r="H15" s="26">
        <v>0</v>
      </c>
      <c r="I15" s="26">
        <v>17.5</v>
      </c>
      <c r="J15" s="26">
        <v>1.25</v>
      </c>
      <c r="K15" s="45">
        <f>(0.45369+(0.00356*F15)+0.16245-(0.00344*I15))</f>
        <v>0.69958599999999993</v>
      </c>
      <c r="L15" s="3">
        <f>(0.1*J15*20)/K15</f>
        <v>3.5735420663077879</v>
      </c>
      <c r="M15" s="27">
        <f>L15*H15</f>
        <v>0</v>
      </c>
      <c r="N15" s="2">
        <v>9500</v>
      </c>
      <c r="O15" s="28">
        <f>(N15/1000)*3</f>
        <v>28.5</v>
      </c>
      <c r="P15" s="34"/>
      <c r="Q15" s="49">
        <f t="shared" ref="Q15:Q17" si="4">P15/0.2</f>
        <v>0</v>
      </c>
      <c r="R15" s="47">
        <f>Q15*C15</f>
        <v>0</v>
      </c>
    </row>
    <row r="16" spans="1:18" x14ac:dyDescent="0.25">
      <c r="A16" s="52"/>
      <c r="B16" s="2" t="s">
        <v>41</v>
      </c>
      <c r="C16" s="3">
        <v>23</v>
      </c>
      <c r="D16" s="7">
        <f>C16/C18</f>
        <v>0.24185068349106206</v>
      </c>
      <c r="E16" s="2">
        <v>6.65</v>
      </c>
      <c r="F16" s="2">
        <v>23</v>
      </c>
      <c r="G16" s="21" t="s">
        <v>32</v>
      </c>
      <c r="H16" s="26">
        <v>0</v>
      </c>
      <c r="I16" s="26">
        <v>15</v>
      </c>
      <c r="J16" s="26">
        <v>1.2749999999999999</v>
      </c>
      <c r="K16" s="45">
        <f>(0.45369+(0.00356*F16)+0.16245-(0.00344*I16))</f>
        <v>0.64641999999999999</v>
      </c>
      <c r="L16" s="3">
        <f>(0.1*J16*20)/K16</f>
        <v>3.9448036880047024</v>
      </c>
      <c r="M16" s="27">
        <f>L16*H16</f>
        <v>0</v>
      </c>
      <c r="N16" s="2">
        <v>7400</v>
      </c>
      <c r="O16" s="28">
        <f>(N16/1000)*3</f>
        <v>22.200000000000003</v>
      </c>
      <c r="P16" s="34"/>
      <c r="Q16" s="49">
        <f t="shared" si="4"/>
        <v>0</v>
      </c>
      <c r="R16" s="47">
        <f>Q16*C16</f>
        <v>0</v>
      </c>
    </row>
    <row r="17" spans="1:19" x14ac:dyDescent="0.25">
      <c r="A17" s="53"/>
      <c r="B17" s="2" t="s">
        <v>42</v>
      </c>
      <c r="C17" s="3">
        <v>31.75</v>
      </c>
      <c r="D17" s="7">
        <f>C17/C18</f>
        <v>0.33385909568874872</v>
      </c>
      <c r="E17" s="2">
        <v>6.73</v>
      </c>
      <c r="F17" s="2">
        <v>31.75</v>
      </c>
      <c r="G17" s="21" t="s">
        <v>32</v>
      </c>
      <c r="H17" s="26">
        <v>0</v>
      </c>
      <c r="I17" s="26">
        <v>12.5</v>
      </c>
      <c r="J17" s="26">
        <v>1.3</v>
      </c>
      <c r="K17" s="45">
        <f>(0.45369+(0.00356*F17)+0.16245-(0.00344*I17))</f>
        <v>0.68616999999999995</v>
      </c>
      <c r="L17" s="3">
        <f>(0.1*J17*20)/K17</f>
        <v>3.7891484617514615</v>
      </c>
      <c r="M17" s="27">
        <f>L17*H17</f>
        <v>0</v>
      </c>
      <c r="N17" s="2">
        <v>6500</v>
      </c>
      <c r="O17" s="28">
        <f>(N17/1000)*3</f>
        <v>19.5</v>
      </c>
      <c r="P17" s="34"/>
      <c r="Q17" s="49">
        <f t="shared" si="4"/>
        <v>0</v>
      </c>
      <c r="R17" s="47">
        <f>Q17*C17</f>
        <v>0</v>
      </c>
    </row>
    <row r="18" spans="1:19" x14ac:dyDescent="0.25">
      <c r="A18" s="10"/>
      <c r="B18" s="43" t="s">
        <v>3</v>
      </c>
      <c r="C18" s="4">
        <f>SUM(C15:C17)</f>
        <v>95.1</v>
      </c>
      <c r="D18" s="6"/>
      <c r="E18" s="43"/>
      <c r="F18" s="43"/>
      <c r="G18" s="22"/>
      <c r="H18" s="17"/>
      <c r="I18" s="17"/>
      <c r="J18" s="17"/>
      <c r="K18" s="17"/>
      <c r="L18" s="17"/>
      <c r="M18" s="17"/>
      <c r="N18" s="17"/>
      <c r="O18" s="17"/>
      <c r="P18" s="35"/>
      <c r="Q18" s="50"/>
      <c r="R18" s="48"/>
    </row>
    <row r="19" spans="1:19" x14ac:dyDescent="0.25">
      <c r="A19" s="51" t="s">
        <v>50</v>
      </c>
      <c r="B19" s="2" t="s">
        <v>51</v>
      </c>
      <c r="C19" s="3">
        <v>18.89</v>
      </c>
      <c r="D19" s="7">
        <f>C19/C22</f>
        <v>0.20721807810443177</v>
      </c>
      <c r="E19" s="2">
        <v>6.45</v>
      </c>
      <c r="F19" s="2">
        <v>30.5</v>
      </c>
      <c r="G19" s="21" t="s">
        <v>32</v>
      </c>
      <c r="H19" s="26">
        <v>0</v>
      </c>
      <c r="I19" s="26">
        <v>17.5</v>
      </c>
      <c r="J19" s="26">
        <v>1.25</v>
      </c>
      <c r="K19" s="45">
        <f>(0.45369+(0.00356*F19)+0.16245-(0.00344*I19))</f>
        <v>0.66451999999999989</v>
      </c>
      <c r="L19" s="3">
        <f>(0.1*J19*20)/K19</f>
        <v>3.762114007102872</v>
      </c>
      <c r="M19" s="27">
        <f>L19*H19</f>
        <v>0</v>
      </c>
      <c r="N19" s="2">
        <v>8500</v>
      </c>
      <c r="O19" s="28">
        <f>(N19/1000)*3</f>
        <v>25.5</v>
      </c>
      <c r="P19" s="34"/>
      <c r="Q19" s="49">
        <f t="shared" ref="Q19:Q21" si="5">P19/0.2</f>
        <v>0</v>
      </c>
      <c r="R19" s="47">
        <f>Q19*C19</f>
        <v>0</v>
      </c>
    </row>
    <row r="20" spans="1:19" x14ac:dyDescent="0.25">
      <c r="A20" s="52"/>
      <c r="B20" s="2" t="s">
        <v>41</v>
      </c>
      <c r="C20" s="3">
        <v>47.69</v>
      </c>
      <c r="D20" s="7">
        <f>C20/C22</f>
        <v>0.52314611671785871</v>
      </c>
      <c r="E20" s="2">
        <v>6.46</v>
      </c>
      <c r="F20" s="2">
        <v>19.350000000000001</v>
      </c>
      <c r="G20" s="21" t="s">
        <v>32</v>
      </c>
      <c r="H20" s="26">
        <v>0</v>
      </c>
      <c r="I20" s="26">
        <v>15</v>
      </c>
      <c r="J20" s="26">
        <v>1.2749999999999999</v>
      </c>
      <c r="K20" s="45">
        <f>(0.45369+(0.00356*F20)+0.16245-(0.00344*I20))</f>
        <v>0.63342599999999993</v>
      </c>
      <c r="L20" s="3">
        <f>(0.1*J20*20)/K20</f>
        <v>4.0257267620842843</v>
      </c>
      <c r="M20" s="27">
        <f>L20*H20</f>
        <v>0</v>
      </c>
      <c r="N20" s="2">
        <v>7400</v>
      </c>
      <c r="O20" s="28">
        <f>(N20/1000)*3</f>
        <v>22.200000000000003</v>
      </c>
      <c r="P20" s="34">
        <f>O20+M20</f>
        <v>22.200000000000003</v>
      </c>
      <c r="Q20" s="49">
        <f t="shared" si="5"/>
        <v>111.00000000000001</v>
      </c>
      <c r="R20" s="47">
        <f>Q20*C20</f>
        <v>5293.59</v>
      </c>
    </row>
    <row r="21" spans="1:19" x14ac:dyDescent="0.25">
      <c r="A21" s="53"/>
      <c r="B21" s="2" t="s">
        <v>42</v>
      </c>
      <c r="C21" s="3">
        <v>24.58</v>
      </c>
      <c r="D21" s="7">
        <f>C21/C22</f>
        <v>0.26963580517770952</v>
      </c>
      <c r="E21" s="2">
        <v>6.43</v>
      </c>
      <c r="F21" s="2">
        <v>21.2</v>
      </c>
      <c r="G21" s="21" t="s">
        <v>32</v>
      </c>
      <c r="H21" s="26">
        <v>0</v>
      </c>
      <c r="I21" s="26">
        <v>12.5</v>
      </c>
      <c r="J21" s="26">
        <v>1.3</v>
      </c>
      <c r="K21" s="45">
        <f>(0.45369+(0.00356*F21)+0.16245-(0.00344*I21))</f>
        <v>0.64861199999999997</v>
      </c>
      <c r="L21" s="3">
        <f>(0.1*J21*20)/K21</f>
        <v>4.0085598169629924</v>
      </c>
      <c r="M21" s="27">
        <f>L21*H21</f>
        <v>0</v>
      </c>
      <c r="N21" s="2">
        <v>6500</v>
      </c>
      <c r="O21" s="28">
        <f>(N21/1000)*3</f>
        <v>19.5</v>
      </c>
      <c r="P21" s="34"/>
      <c r="Q21" s="49">
        <f t="shared" si="5"/>
        <v>0</v>
      </c>
      <c r="R21" s="47">
        <f>Q21*C21</f>
        <v>0</v>
      </c>
    </row>
    <row r="22" spans="1:19" x14ac:dyDescent="0.25">
      <c r="A22" s="10"/>
      <c r="B22" s="43" t="s">
        <v>3</v>
      </c>
      <c r="C22" s="4">
        <f>SUM(C19:C21)</f>
        <v>91.16</v>
      </c>
      <c r="D22" s="6"/>
      <c r="E22" s="43"/>
      <c r="F22" s="43"/>
      <c r="G22" s="22"/>
      <c r="H22" s="17"/>
      <c r="I22" s="17"/>
      <c r="J22" s="17"/>
      <c r="K22" s="17"/>
      <c r="L22" s="17"/>
      <c r="M22" s="17"/>
      <c r="N22" s="17"/>
      <c r="O22" s="17"/>
      <c r="P22" s="35"/>
      <c r="Q22" s="50"/>
      <c r="R22" s="48"/>
    </row>
    <row r="23" spans="1:19" x14ac:dyDescent="0.25">
      <c r="A23" s="51" t="s">
        <v>52</v>
      </c>
      <c r="B23" s="2" t="s">
        <v>51</v>
      </c>
      <c r="C23" s="3">
        <v>24.2</v>
      </c>
      <c r="D23" s="7">
        <f>C23/C26</f>
        <v>0.35899718142708797</v>
      </c>
      <c r="E23" s="2">
        <v>6.66</v>
      </c>
      <c r="F23" s="2">
        <v>21.17</v>
      </c>
      <c r="G23" s="21" t="s">
        <v>32</v>
      </c>
      <c r="H23" s="26">
        <v>0</v>
      </c>
      <c r="I23" s="26">
        <v>17.5</v>
      </c>
      <c r="J23" s="26">
        <v>1.25</v>
      </c>
      <c r="K23" s="45">
        <f>(0.45369+(0.00356*F23)+0.16245-(0.00344*I23))</f>
        <v>0.6313051999999999</v>
      </c>
      <c r="L23" s="3">
        <f>(0.1*J23*20)/K23</f>
        <v>3.9600497508970309</v>
      </c>
      <c r="M23" s="27">
        <f>L23*H23</f>
        <v>0</v>
      </c>
      <c r="N23" s="2">
        <v>8500</v>
      </c>
      <c r="O23" s="28">
        <f>(N23/1000)*3</f>
        <v>25.5</v>
      </c>
      <c r="P23" s="34"/>
      <c r="Q23" s="49">
        <f t="shared" ref="Q23:Q25" si="6">P23/0.2</f>
        <v>0</v>
      </c>
      <c r="R23" s="47">
        <f>Q23*C23</f>
        <v>0</v>
      </c>
    </row>
    <row r="24" spans="1:19" x14ac:dyDescent="0.25">
      <c r="A24" s="52"/>
      <c r="B24" s="2" t="s">
        <v>41</v>
      </c>
      <c r="C24" s="3">
        <v>37.630000000000003</v>
      </c>
      <c r="D24" s="7">
        <f>C24/C26</f>
        <v>0.558225782524848</v>
      </c>
      <c r="E24" s="2">
        <v>6.55</v>
      </c>
      <c r="F24" s="2">
        <v>20.27</v>
      </c>
      <c r="G24" s="21" t="s">
        <v>32</v>
      </c>
      <c r="H24" s="26">
        <v>0</v>
      </c>
      <c r="I24" s="26">
        <v>15</v>
      </c>
      <c r="J24" s="26">
        <v>1.2749999999999999</v>
      </c>
      <c r="K24" s="45">
        <f>(0.45369+(0.00356*F24)+0.16245-(0.00344*I24))</f>
        <v>0.63670119999999997</v>
      </c>
      <c r="L24" s="3">
        <f>(0.1*J24*20)/K24</f>
        <v>4.0050183665430499</v>
      </c>
      <c r="M24" s="27">
        <f>L24*H24</f>
        <v>0</v>
      </c>
      <c r="N24" s="2">
        <v>7400</v>
      </c>
      <c r="O24" s="28">
        <f>(N24/1000)*3</f>
        <v>22.200000000000003</v>
      </c>
      <c r="P24" s="34"/>
      <c r="Q24" s="49">
        <f t="shared" si="6"/>
        <v>0</v>
      </c>
      <c r="R24" s="47">
        <f>Q24*C24</f>
        <v>0</v>
      </c>
    </row>
    <row r="25" spans="1:19" x14ac:dyDescent="0.25">
      <c r="A25" s="53"/>
      <c r="B25" s="2" t="s">
        <v>42</v>
      </c>
      <c r="C25" s="3">
        <v>5.58</v>
      </c>
      <c r="D25" s="7">
        <f>C25/C26</f>
        <v>8.2777036048064093E-2</v>
      </c>
      <c r="E25" s="2" t="s">
        <v>48</v>
      </c>
      <c r="F25" s="2">
        <v>14.85</v>
      </c>
      <c r="G25" s="21" t="s">
        <v>32</v>
      </c>
      <c r="H25" s="26">
        <f>16-F25</f>
        <v>1.1500000000000004</v>
      </c>
      <c r="I25" s="26">
        <v>12.5</v>
      </c>
      <c r="J25" s="26">
        <v>1.3</v>
      </c>
      <c r="K25" s="45">
        <f>(0.45369+(0.00356*F25)+0.16245-(0.00344*I25))</f>
        <v>0.62600599999999995</v>
      </c>
      <c r="L25" s="3">
        <f>(0.1*J25*20)/K25</f>
        <v>4.153314824458552</v>
      </c>
      <c r="M25" s="27">
        <f>L25*H25</f>
        <v>4.7763120481273367</v>
      </c>
      <c r="N25" s="2">
        <v>6500</v>
      </c>
      <c r="O25" s="28">
        <f>(N25/1000)*3</f>
        <v>19.5</v>
      </c>
      <c r="P25" s="34">
        <f>O25+M25</f>
        <v>24.276312048127338</v>
      </c>
      <c r="Q25" s="49">
        <f t="shared" si="6"/>
        <v>121.38156024063669</v>
      </c>
      <c r="R25" s="47">
        <f>Q25*C25</f>
        <v>677.30910614275274</v>
      </c>
    </row>
    <row r="26" spans="1:19" x14ac:dyDescent="0.25">
      <c r="A26" s="10"/>
      <c r="B26" s="43" t="s">
        <v>3</v>
      </c>
      <c r="C26" s="4">
        <f>SUM(C23:C25)</f>
        <v>67.41</v>
      </c>
      <c r="D26" s="6"/>
      <c r="E26" s="43"/>
      <c r="F26" s="43"/>
      <c r="G26" s="22"/>
      <c r="H26" s="17"/>
      <c r="I26" s="17"/>
      <c r="J26" s="17"/>
      <c r="K26" s="17"/>
      <c r="L26" s="17"/>
      <c r="M26" s="17"/>
      <c r="N26" s="17"/>
      <c r="O26" s="17"/>
      <c r="P26" s="35"/>
      <c r="Q26" s="38"/>
      <c r="R26" s="18"/>
    </row>
    <row r="29" spans="1:19" ht="15.75" thickBot="1" x14ac:dyDescent="0.3"/>
    <row r="30" spans="1:19" x14ac:dyDescent="0.25">
      <c r="Q30" s="40" t="s">
        <v>38</v>
      </c>
      <c r="R30" s="39">
        <f>SUM(R3:R26)</f>
        <v>11353.499106142752</v>
      </c>
      <c r="S30" s="9" t="s">
        <v>35</v>
      </c>
    </row>
    <row r="31" spans="1:19" x14ac:dyDescent="0.25">
      <c r="Q31" s="41" t="s">
        <v>38</v>
      </c>
      <c r="R31" s="29">
        <f>R30/1000</f>
        <v>11.353499106142753</v>
      </c>
      <c r="S31" s="11" t="s">
        <v>36</v>
      </c>
    </row>
    <row r="32" spans="1:19" ht="15.75" thickBot="1" x14ac:dyDescent="0.3">
      <c r="Q32" s="42" t="s">
        <v>39</v>
      </c>
      <c r="R32" s="46">
        <f>R30/SUM(C3,C4,C5,C7,C8,C9,C12,C15,C16,C17,C19,C21,C23,C24)</f>
        <v>24.060650404015409</v>
      </c>
      <c r="S32" s="12" t="s">
        <v>37</v>
      </c>
    </row>
  </sheetData>
  <autoFilter ref="A2:R26"/>
  <mergeCells count="7">
    <mergeCell ref="A19:A21"/>
    <mergeCell ref="A23:A25"/>
    <mergeCell ref="A3:A5"/>
    <mergeCell ref="E1:F1"/>
    <mergeCell ref="A7:A9"/>
    <mergeCell ref="A11:A13"/>
    <mergeCell ref="A15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K16" sqref="K16"/>
    </sheetView>
  </sheetViews>
  <sheetFormatPr baseColWidth="10" defaultRowHeight="15" x14ac:dyDescent="0.25"/>
  <sheetData>
    <row r="1" spans="1:2" x14ac:dyDescent="0.25">
      <c r="A1" s="1"/>
      <c r="B1" s="1" t="s">
        <v>21</v>
      </c>
    </row>
    <row r="2" spans="1:2" x14ac:dyDescent="0.25">
      <c r="A2" s="2" t="s">
        <v>22</v>
      </c>
      <c r="B2" s="2" t="s">
        <v>23</v>
      </c>
    </row>
    <row r="3" spans="1:2" x14ac:dyDescent="0.25">
      <c r="A3" s="2" t="s">
        <v>24</v>
      </c>
      <c r="B3" s="14" t="s">
        <v>25</v>
      </c>
    </row>
    <row r="4" spans="1:2" x14ac:dyDescent="0.25">
      <c r="A4" s="15" t="s">
        <v>26</v>
      </c>
      <c r="B4" s="2">
        <v>14</v>
      </c>
    </row>
    <row r="6" spans="1:2" x14ac:dyDescent="0.25">
      <c r="A6" s="15" t="s">
        <v>27</v>
      </c>
      <c r="B6" s="2">
        <f>(290*0.96)-40</f>
        <v>238.39999999999998</v>
      </c>
    </row>
    <row r="7" spans="1:2" x14ac:dyDescent="0.25">
      <c r="A7" s="15" t="s">
        <v>28</v>
      </c>
      <c r="B7" s="3">
        <f>B6/1000</f>
        <v>0.23839999999999997</v>
      </c>
    </row>
    <row r="8" spans="1:2" x14ac:dyDescent="0.25">
      <c r="A8" s="15" t="s">
        <v>29</v>
      </c>
      <c r="B8" s="2" t="s">
        <v>30</v>
      </c>
    </row>
    <row r="9" spans="1:2" x14ac:dyDescent="0.25">
      <c r="A9" s="15" t="s">
        <v>31</v>
      </c>
      <c r="B9" s="3">
        <f>(530)/(1000)</f>
        <v>0.53</v>
      </c>
    </row>
    <row r="13" spans="1:2" x14ac:dyDescent="0.25">
      <c r="A13" s="1"/>
      <c r="B13" s="1" t="s">
        <v>21</v>
      </c>
    </row>
    <row r="14" spans="1:2" x14ac:dyDescent="0.25">
      <c r="A14" s="2" t="s">
        <v>22</v>
      </c>
      <c r="B14" s="2" t="s">
        <v>32</v>
      </c>
    </row>
    <row r="15" spans="1:2" x14ac:dyDescent="0.25">
      <c r="A15" s="2" t="s">
        <v>24</v>
      </c>
      <c r="B15" s="16" t="s">
        <v>33</v>
      </c>
    </row>
    <row r="16" spans="1:2" x14ac:dyDescent="0.25">
      <c r="A16" s="15" t="s">
        <v>34</v>
      </c>
      <c r="B16" s="2">
        <v>16</v>
      </c>
    </row>
  </sheetData>
  <hyperlinks>
    <hyperlink ref="B3" r:id="rId1"/>
    <hyperlink ref="B1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P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2018-07-20T15:04:23Z</dcterms:modified>
</cp:coreProperties>
</file>