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35" windowHeight="7395" activeTab="1"/>
  </bookViews>
  <sheets>
    <sheet name="2018" sheetId="1" r:id="rId1"/>
    <sheet name="MAIZ2018" sheetId="2" r:id="rId2"/>
    <sheet name="SOJA2018" sheetId="3" r:id="rId3"/>
  </sheets>
  <definedNames>
    <definedName name="_xlnm._FilterDatabase" localSheetId="0" hidden="1">'2018'!$L$45:$N$51</definedName>
  </definedNames>
  <calcPr calcId="144525"/>
</workbook>
</file>

<file path=xl/calcChain.xml><?xml version="1.0" encoding="utf-8"?>
<calcChain xmlns="http://schemas.openxmlformats.org/spreadsheetml/2006/main">
  <c r="G55" i="3" l="1"/>
  <c r="G49" i="3"/>
  <c r="G54" i="3"/>
  <c r="G48" i="3"/>
  <c r="F47" i="3"/>
  <c r="F53" i="3"/>
  <c r="F55" i="3"/>
  <c r="F49" i="3"/>
  <c r="F54" i="3"/>
  <c r="F48" i="3"/>
  <c r="E54" i="3"/>
  <c r="E55" i="3"/>
  <c r="E53" i="3"/>
  <c r="C31" i="3"/>
  <c r="H47" i="2"/>
  <c r="H46" i="2"/>
  <c r="G47" i="2"/>
  <c r="G40" i="2"/>
  <c r="G46" i="2"/>
  <c r="G39" i="2"/>
  <c r="F48" i="2"/>
  <c r="F47" i="2"/>
  <c r="F40" i="2"/>
  <c r="F46" i="2"/>
  <c r="F39" i="2"/>
  <c r="F45" i="2"/>
  <c r="E48" i="2"/>
  <c r="E47" i="2"/>
  <c r="E40" i="2"/>
  <c r="E46" i="2"/>
  <c r="E39" i="2"/>
  <c r="E45" i="2"/>
  <c r="H40" i="2"/>
  <c r="H39" i="2"/>
  <c r="F41" i="2"/>
  <c r="F38" i="2"/>
  <c r="E41" i="2"/>
  <c r="E38" i="2"/>
  <c r="C52" i="1" l="1"/>
  <c r="C89" i="1" l="1"/>
  <c r="I34" i="2"/>
  <c r="J34" i="2" s="1"/>
  <c r="I33" i="2"/>
  <c r="J33" i="2" s="1"/>
  <c r="I72" i="1"/>
  <c r="J72" i="1"/>
  <c r="I73" i="1"/>
  <c r="J73" i="1" s="1"/>
  <c r="D30" i="3"/>
  <c r="G30" i="3"/>
  <c r="G29" i="3"/>
  <c r="G28" i="3"/>
  <c r="G44" i="1"/>
  <c r="G43" i="1"/>
  <c r="G42" i="1"/>
  <c r="G34" i="3"/>
  <c r="I34" i="3" s="1"/>
  <c r="J34" i="3" s="1"/>
  <c r="D34" i="3"/>
  <c r="G33" i="3"/>
  <c r="I33" i="3" s="1"/>
  <c r="J33" i="3" s="1"/>
  <c r="D33" i="3"/>
  <c r="G32" i="3"/>
  <c r="I32" i="3" s="1"/>
  <c r="J32" i="3" s="1"/>
  <c r="D32" i="3"/>
  <c r="G48" i="1"/>
  <c r="G47" i="1"/>
  <c r="G46" i="1"/>
  <c r="G18" i="1"/>
  <c r="G17" i="1"/>
  <c r="I30" i="3" l="1"/>
  <c r="J30" i="3" s="1"/>
  <c r="E49" i="3"/>
  <c r="I28" i="3"/>
  <c r="J28" i="3" s="1"/>
  <c r="E47" i="3"/>
  <c r="I29" i="3"/>
  <c r="J29" i="3" s="1"/>
  <c r="E48" i="3"/>
  <c r="D29" i="3"/>
  <c r="D28" i="3"/>
  <c r="D89" i="1"/>
  <c r="D87" i="1"/>
  <c r="C90" i="1"/>
  <c r="C88" i="1"/>
  <c r="C87" i="1"/>
  <c r="I43" i="1" l="1"/>
  <c r="J43" i="1" s="1"/>
  <c r="I44" i="1"/>
  <c r="J44" i="1" s="1"/>
  <c r="I46" i="1"/>
  <c r="J46" i="1" s="1"/>
  <c r="I47" i="1"/>
  <c r="J47" i="1" s="1"/>
  <c r="I48" i="1"/>
  <c r="J48" i="1" s="1"/>
  <c r="I18" i="1"/>
  <c r="J18" i="1" s="1"/>
  <c r="I17" i="1"/>
  <c r="J17" i="1" s="1"/>
  <c r="G67" i="1" l="1"/>
  <c r="I67" i="1" s="1"/>
  <c r="J67" i="1" s="1"/>
  <c r="G66" i="1"/>
  <c r="I66" i="1" s="1"/>
  <c r="J66" i="1" s="1"/>
  <c r="G70" i="1"/>
  <c r="G69" i="1"/>
  <c r="I69" i="1" s="1"/>
  <c r="J69" i="1" s="1"/>
  <c r="G64" i="1"/>
  <c r="I64" i="1" s="1"/>
  <c r="J64" i="1" s="1"/>
  <c r="G63" i="1"/>
  <c r="I63" i="1" s="1"/>
  <c r="J63" i="1" s="1"/>
  <c r="G62" i="1"/>
  <c r="I62" i="1" s="1"/>
  <c r="J62" i="1" s="1"/>
  <c r="I70" i="1" l="1"/>
  <c r="J70" i="1" s="1"/>
  <c r="G60" i="1"/>
  <c r="I60" i="1" s="1"/>
  <c r="J60" i="1" s="1"/>
  <c r="G59" i="1"/>
  <c r="I59" i="1" s="1"/>
  <c r="J59" i="1" s="1"/>
  <c r="G57" i="1"/>
  <c r="I57" i="1" s="1"/>
  <c r="J57" i="1" s="1"/>
  <c r="G56" i="1"/>
  <c r="I56" i="1" s="1"/>
  <c r="J56" i="1" s="1"/>
  <c r="G33" i="1" l="1"/>
  <c r="I33" i="1" s="1"/>
  <c r="J33" i="1" s="1"/>
  <c r="G54" i="1"/>
  <c r="I54" i="1" s="1"/>
  <c r="J54" i="1" s="1"/>
  <c r="G53" i="1"/>
  <c r="I53" i="1" s="1"/>
  <c r="J53" i="1" s="1"/>
  <c r="G51" i="1"/>
  <c r="I51" i="1" s="1"/>
  <c r="J51" i="1" s="1"/>
  <c r="G50" i="1"/>
  <c r="I50" i="1" s="1"/>
  <c r="J50" i="1" s="1"/>
  <c r="G40" i="1"/>
  <c r="I40" i="1" s="1"/>
  <c r="J40" i="1" s="1"/>
  <c r="G39" i="1"/>
  <c r="I39" i="1" s="1"/>
  <c r="J39" i="1" s="1"/>
  <c r="G28" i="1"/>
  <c r="I28" i="1" s="1"/>
  <c r="J28" i="1" s="1"/>
  <c r="G27" i="1"/>
  <c r="I27" i="1" s="1"/>
  <c r="J27" i="1" s="1"/>
  <c r="G26" i="1"/>
  <c r="I26" i="1" s="1"/>
  <c r="J26" i="1" s="1"/>
  <c r="G8" i="1"/>
  <c r="G7" i="1"/>
  <c r="I7" i="1" s="1"/>
  <c r="J7" i="1" s="1"/>
  <c r="G21" i="1"/>
  <c r="I21" i="1" s="1"/>
  <c r="J21" i="1" s="1"/>
  <c r="G20" i="1"/>
  <c r="I20" i="1" s="1"/>
  <c r="J20" i="1" s="1"/>
  <c r="G37" i="1"/>
  <c r="I37" i="1" s="1"/>
  <c r="J37" i="1" s="1"/>
  <c r="G36" i="1"/>
  <c r="I36" i="1" s="1"/>
  <c r="J36" i="1" s="1"/>
  <c r="G31" i="1"/>
  <c r="I31" i="1" s="1"/>
  <c r="J31" i="1" s="1"/>
  <c r="G30" i="1"/>
  <c r="I30" i="1" s="1"/>
  <c r="G24" i="1"/>
  <c r="I24" i="1" s="1"/>
  <c r="J24" i="1" s="1"/>
  <c r="G23" i="1"/>
  <c r="I23" i="1" s="1"/>
  <c r="J23" i="1" s="1"/>
  <c r="G15" i="1"/>
  <c r="I15" i="1" s="1"/>
  <c r="J15" i="1" s="1"/>
  <c r="G14" i="1"/>
  <c r="I14" i="1" s="1"/>
  <c r="J14" i="1" s="1"/>
  <c r="G12" i="1"/>
  <c r="I12" i="1" s="1"/>
  <c r="J12" i="1" s="1"/>
  <c r="G11" i="1"/>
  <c r="G10" i="1"/>
  <c r="I10" i="1" s="1"/>
  <c r="J10" i="1" s="1"/>
  <c r="G5" i="1"/>
  <c r="G4" i="1"/>
  <c r="I4" i="1" s="1"/>
  <c r="J4" i="1" s="1"/>
  <c r="G3" i="1"/>
  <c r="C81" i="1" l="1"/>
  <c r="I8" i="1"/>
  <c r="J8" i="1" s="1"/>
  <c r="C79" i="1"/>
  <c r="I3" i="1"/>
  <c r="J3" i="1" s="1"/>
  <c r="C82" i="1"/>
  <c r="I5" i="1"/>
  <c r="J5" i="1" s="1"/>
  <c r="C80" i="1"/>
  <c r="I11" i="1"/>
  <c r="J11" i="1" s="1"/>
  <c r="G34" i="1"/>
  <c r="I34" i="1" s="1"/>
  <c r="J34" i="1" s="1"/>
  <c r="C71" i="1"/>
  <c r="D70" i="1" s="1"/>
  <c r="C68" i="1"/>
  <c r="D67" i="1" s="1"/>
  <c r="C65" i="1"/>
  <c r="D64" i="1" s="1"/>
  <c r="C61" i="1"/>
  <c r="C58" i="1"/>
  <c r="D56" i="1" s="1"/>
  <c r="D57" i="1"/>
  <c r="C55" i="1"/>
  <c r="D53" i="1" s="1"/>
  <c r="D51" i="1"/>
  <c r="D46" i="1"/>
  <c r="C45" i="1"/>
  <c r="D43" i="1" s="1"/>
  <c r="C41" i="1"/>
  <c r="D39" i="1" s="1"/>
  <c r="D37" i="1"/>
  <c r="D36" i="1"/>
  <c r="C35" i="1"/>
  <c r="D34" i="1" s="1"/>
  <c r="C30" i="1"/>
  <c r="D88" i="1" s="1"/>
  <c r="D80" i="1" s="1"/>
  <c r="C29" i="1"/>
  <c r="D27" i="1" s="1"/>
  <c r="C25" i="1"/>
  <c r="D24" i="1" s="1"/>
  <c r="C22" i="1"/>
  <c r="D21" i="1" s="1"/>
  <c r="C19" i="1"/>
  <c r="D18" i="1" s="1"/>
  <c r="C16" i="1"/>
  <c r="D15" i="1" s="1"/>
  <c r="C13" i="1"/>
  <c r="D12" i="1" s="1"/>
  <c r="C9" i="1"/>
  <c r="D8" i="1" s="1"/>
  <c r="C6" i="1"/>
  <c r="D5" i="1" s="1"/>
  <c r="D60" i="1" l="1"/>
  <c r="D81" i="1"/>
  <c r="J30" i="1"/>
  <c r="D42" i="1"/>
  <c r="D50" i="1"/>
  <c r="D7" i="1"/>
  <c r="D14" i="1"/>
  <c r="D20" i="1"/>
  <c r="D44" i="1"/>
  <c r="D62" i="1"/>
  <c r="D66" i="1"/>
  <c r="D33" i="1"/>
  <c r="D54" i="1"/>
  <c r="D59" i="1"/>
  <c r="D63" i="1"/>
  <c r="D4" i="1"/>
  <c r="D17" i="1"/>
  <c r="D23" i="1"/>
  <c r="D28" i="1"/>
  <c r="D69" i="1"/>
  <c r="D11" i="1"/>
  <c r="D26" i="1"/>
  <c r="D3" i="1"/>
  <c r="D10" i="1"/>
  <c r="C32" i="1"/>
  <c r="D31" i="1" s="1"/>
  <c r="D48" i="1"/>
  <c r="D47" i="1"/>
  <c r="D40" i="1"/>
  <c r="D30" i="1" l="1"/>
  <c r="D79" i="1"/>
  <c r="I42" i="1"/>
  <c r="J42" i="1" s="1"/>
</calcChain>
</file>

<file path=xl/sharedStrings.xml><?xml version="1.0" encoding="utf-8"?>
<sst xmlns="http://schemas.openxmlformats.org/spreadsheetml/2006/main" count="417" uniqueCount="63">
  <si>
    <t>Potencial</t>
  </si>
  <si>
    <t>Sup (ha)</t>
  </si>
  <si>
    <t>%</t>
  </si>
  <si>
    <t>Índice</t>
  </si>
  <si>
    <t>Lote</t>
  </si>
  <si>
    <t>Ambiente</t>
  </si>
  <si>
    <t>Cultivo</t>
  </si>
  <si>
    <t>Rinde (kg/ha)</t>
  </si>
  <si>
    <t>1E</t>
  </si>
  <si>
    <t>bajo</t>
  </si>
  <si>
    <t xml:space="preserve">loma </t>
  </si>
  <si>
    <t>loma erosionable</t>
  </si>
  <si>
    <t>TOTAL</t>
  </si>
  <si>
    <t>1W</t>
  </si>
  <si>
    <t>loma</t>
  </si>
  <si>
    <t>media loma</t>
  </si>
  <si>
    <t>9 N</t>
  </si>
  <si>
    <t>9S</t>
  </si>
  <si>
    <t>12N</t>
  </si>
  <si>
    <t>12S</t>
  </si>
  <si>
    <t>13N</t>
  </si>
  <si>
    <t>13S</t>
  </si>
  <si>
    <t xml:space="preserve">15N           </t>
  </si>
  <si>
    <r>
      <t>15S</t>
    </r>
    <r>
      <rPr>
        <sz val="11"/>
        <color rgb="FFFF0000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</t>
    </r>
  </si>
  <si>
    <t>16N</t>
  </si>
  <si>
    <t>16S</t>
  </si>
  <si>
    <t>17N</t>
  </si>
  <si>
    <t>17S</t>
  </si>
  <si>
    <t>Variedad/Híbrido</t>
  </si>
  <si>
    <t>P Exportado (Kg/ha)</t>
  </si>
  <si>
    <t>P Exportado Total (Kg)</t>
  </si>
  <si>
    <t>Bajo</t>
  </si>
  <si>
    <t>Loma</t>
  </si>
  <si>
    <t>Maiz</t>
  </si>
  <si>
    <t>Soja</t>
  </si>
  <si>
    <t>Media Loma</t>
  </si>
  <si>
    <t>Rendimiento (kg/ha)</t>
  </si>
  <si>
    <t>Superficie (ha)</t>
  </si>
  <si>
    <t>Loma erosionable</t>
  </si>
  <si>
    <t>Looma erosionable</t>
  </si>
  <si>
    <t>meanMasa_1</t>
  </si>
  <si>
    <t>CZ 4.97</t>
  </si>
  <si>
    <t>DM 4615</t>
  </si>
  <si>
    <t>AX 5019</t>
  </si>
  <si>
    <t>AX  7822</t>
  </si>
  <si>
    <t>DK 6610</t>
  </si>
  <si>
    <t>DOW 505 PW</t>
  </si>
  <si>
    <t>15N</t>
  </si>
  <si>
    <t>15S</t>
  </si>
  <si>
    <t>AX 7784</t>
  </si>
  <si>
    <t>AMBIENTE</t>
  </si>
  <si>
    <t>BAJO</t>
  </si>
  <si>
    <t>MEDIA LOMA</t>
  </si>
  <si>
    <t>LOMA</t>
  </si>
  <si>
    <t>LOMA EROSIONABLE</t>
  </si>
  <si>
    <t>-</t>
  </si>
  <si>
    <t>SUPERFICIE POR HIBRÍDO Y POR AMBIENTE (ha)</t>
  </si>
  <si>
    <t>RINDE POR HIBRÍDO Y POR AMBIENTE (kg/ha)</t>
  </si>
  <si>
    <t>RINDE POR VARIEDAD Y POR AMBIENTE (kg/ha)</t>
  </si>
  <si>
    <t>SUPERFICIE POR VARIEDAD Y POR AMBIENTE (ha)</t>
  </si>
  <si>
    <t>P Exportado Total (kg)</t>
  </si>
  <si>
    <t>P Exportado (kg/ha)</t>
  </si>
  <si>
    <t>Híbrido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</si>
</sst>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0" borderId="0" xfId="0" applyNumberFormat="1"/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" fontId="0" fillId="4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1" fontId="0" fillId="0" borderId="1" xfId="0" applyNumberFormat="1" applyBorder="1"/>
    <xf numFmtId="0" fontId="0" fillId="0" borderId="1" xfId="0" applyFill="1" applyBorder="1"/>
    <xf numFmtId="0" fontId="0" fillId="4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E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'2018'!$C$78</c:f>
              <c:strCache>
                <c:ptCount val="1"/>
                <c:pt idx="0">
                  <c:v>Maiz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'2018'!$B$79:$B$82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'2018'!$C$79:$C$82</c:f>
              <c:numCache>
                <c:formatCode>0</c:formatCode>
                <c:ptCount val="4"/>
                <c:pt idx="0">
                  <c:v>7419.0797042678787</c:v>
                </c:pt>
                <c:pt idx="1">
                  <c:v>6422.3131396349163</c:v>
                </c:pt>
                <c:pt idx="2">
                  <c:v>4562.4100719833386</c:v>
                </c:pt>
                <c:pt idx="3">
                  <c:v>2950.2402442505522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0C-47C6-BC1E-73EAD4C84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316352"/>
        <c:axId val="127317888"/>
      </c:barChart>
      <c:catAx>
        <c:axId val="12731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317888"/>
        <c:crosses val="autoZero"/>
        <c:auto val="1"/>
        <c:lblAlgn val="ctr"/>
        <c:lblOffset val="100"/>
        <c:noMultiLvlLbl val="0"/>
      </c:catAx>
      <c:valAx>
        <c:axId val="1273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3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9915614994985"/>
          <c:y val="0.19432888597258677"/>
          <c:w val="0.82769893653660698"/>
          <c:h val="0.5923684018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'2018'!$D$78</c:f>
              <c:strCache>
                <c:ptCount val="1"/>
                <c:pt idx="0">
                  <c:v>Soja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'2018'!$B$79:$B$81</c:f>
              <c:strCache>
                <c:ptCount val="3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</c:strCache>
            </c:strRef>
          </c:cat>
          <c:val>
            <c:numRef>
              <c:f>'2018'!$D$79:$D$82</c:f>
              <c:numCache>
                <c:formatCode>0</c:formatCode>
                <c:ptCount val="4"/>
                <c:pt idx="0">
                  <c:v>4390.9431894462314</c:v>
                </c:pt>
                <c:pt idx="1">
                  <c:v>4199.3801409939651</c:v>
                </c:pt>
                <c:pt idx="2">
                  <c:v>3345.9476880227762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0C-47C6-BC1E-73EAD4C84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64576"/>
        <c:axId val="125874560"/>
      </c:barChart>
      <c:catAx>
        <c:axId val="1258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74560"/>
        <c:crosses val="autoZero"/>
        <c:auto val="1"/>
        <c:lblAlgn val="ctr"/>
        <c:lblOffset val="100"/>
        <c:noMultiLvlLbl val="0"/>
      </c:catAx>
      <c:valAx>
        <c:axId val="1258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22914153725798E-2"/>
          <c:y val="0.10968766404199475"/>
          <c:w val="0.68690527669541268"/>
          <c:h val="0.73347112860892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MAIZ2018!$E$37</c:f>
              <c:strCache>
                <c:ptCount val="1"/>
                <c:pt idx="0">
                  <c:v>DK 6610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MAIZ2018!$E$38:$E$41</c:f>
              <c:numCache>
                <c:formatCode>0</c:formatCode>
                <c:ptCount val="4"/>
                <c:pt idx="0">
                  <c:v>8082.5827147530681</c:v>
                </c:pt>
                <c:pt idx="1">
                  <c:v>6280.3220027628176</c:v>
                </c:pt>
                <c:pt idx="2">
                  <c:v>4501.3490720811033</c:v>
                </c:pt>
                <c:pt idx="3">
                  <c:v>5043.306034822248</c:v>
                </c:pt>
              </c:numCache>
            </c:numRef>
          </c:val>
        </c:ser>
        <c:ser>
          <c:idx val="1"/>
          <c:order val="1"/>
          <c:tx>
            <c:strRef>
              <c:f>MAIZ2018!$F$37</c:f>
              <c:strCache>
                <c:ptCount val="1"/>
                <c:pt idx="0">
                  <c:v>AX  7822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MAIZ2018!$F$38:$F$41</c:f>
              <c:numCache>
                <c:formatCode>0</c:formatCode>
                <c:ptCount val="4"/>
                <c:pt idx="0">
                  <c:v>5027.297034453286</c:v>
                </c:pt>
                <c:pt idx="1">
                  <c:v>6948.534561014736</c:v>
                </c:pt>
                <c:pt idx="2">
                  <c:v>5226.4872744216509</c:v>
                </c:pt>
                <c:pt idx="3">
                  <c:v>1706.7059616666902</c:v>
                </c:pt>
              </c:numCache>
            </c:numRef>
          </c:val>
        </c:ser>
        <c:ser>
          <c:idx val="2"/>
          <c:order val="2"/>
          <c:tx>
            <c:strRef>
              <c:f>MAIZ2018!$G$37</c:f>
              <c:strCache>
                <c:ptCount val="1"/>
                <c:pt idx="0">
                  <c:v>DOW 505 PW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MAIZ2018!$G$38:$G$41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3650.5265103897686</c:v>
                </c:pt>
                <c:pt idx="2">
                  <c:v>4610.5645377657356</c:v>
                </c:pt>
                <c:pt idx="3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MAIZ2018!$H$37</c:f>
              <c:strCache>
                <c:ptCount val="1"/>
                <c:pt idx="0">
                  <c:v>AX 7784</c:v>
                </c:pt>
              </c:strCache>
            </c:strRef>
          </c:tx>
          <c:spPr>
            <a:solidFill>
              <a:srgbClr val="8EB149"/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MAIZ2018!$H$38:$H$41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8223.5140376074378</c:v>
                </c:pt>
                <c:pt idx="2">
                  <c:v>4600.7200350444118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22656"/>
        <c:axId val="35224192"/>
      </c:barChart>
      <c:catAx>
        <c:axId val="3522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224192"/>
        <c:crosses val="autoZero"/>
        <c:auto val="1"/>
        <c:lblAlgn val="ctr"/>
        <c:lblOffset val="100"/>
        <c:noMultiLvlLbl val="0"/>
      </c:catAx>
      <c:valAx>
        <c:axId val="352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22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14546128794439"/>
          <c:y val="0.27135367454068243"/>
          <c:w val="0.18323849298297948"/>
          <c:h val="0.382812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22914153725798E-2"/>
          <c:y val="0.10968766404199475"/>
          <c:w val="0.69048615289531401"/>
          <c:h val="0.733471128608923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SOJA2018!$G$46</c:f>
              <c:strCache>
                <c:ptCount val="1"/>
                <c:pt idx="0">
                  <c:v>AX 5019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SOJA2018!$G$47:$G$49</c:f>
              <c:numCache>
                <c:formatCode>0</c:formatCode>
                <c:ptCount val="3"/>
                <c:pt idx="0" formatCode="General">
                  <c:v>0</c:v>
                </c:pt>
                <c:pt idx="1">
                  <c:v>2994.1210590682285</c:v>
                </c:pt>
                <c:pt idx="2">
                  <c:v>1701.1333162037106</c:v>
                </c:pt>
              </c:numCache>
            </c:numRef>
          </c:val>
        </c:ser>
        <c:ser>
          <c:idx val="3"/>
          <c:order val="1"/>
          <c:tx>
            <c:strRef>
              <c:f>SOJA2018!$E$46</c:f>
              <c:strCache>
                <c:ptCount val="1"/>
                <c:pt idx="0">
                  <c:v>CZ 4.97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SOJA2018!$E$47:$E$49</c:f>
              <c:numCache>
                <c:formatCode>0</c:formatCode>
                <c:ptCount val="3"/>
                <c:pt idx="0">
                  <c:v>4421.4254595034026</c:v>
                </c:pt>
                <c:pt idx="1">
                  <c:v>4563.3091034146146</c:v>
                </c:pt>
                <c:pt idx="2">
                  <c:v>3618.1638063453129</c:v>
                </c:pt>
              </c:numCache>
            </c:numRef>
          </c:val>
        </c:ser>
        <c:ser>
          <c:idx val="2"/>
          <c:order val="2"/>
          <c:tx>
            <c:strRef>
              <c:f>SOJA2018!$F$46</c:f>
              <c:strCache>
                <c:ptCount val="1"/>
                <c:pt idx="0">
                  <c:v>DM 4615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val>
            <c:numRef>
              <c:f>SOJA2018!$F$47:$F$49</c:f>
              <c:numCache>
                <c:formatCode>0</c:formatCode>
                <c:ptCount val="3"/>
                <c:pt idx="0">
                  <c:v>4372.8305696635643</c:v>
                </c:pt>
                <c:pt idx="1">
                  <c:v>4058.5214582545664</c:v>
                </c:pt>
                <c:pt idx="2">
                  <c:v>4533.9557977769146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211136"/>
        <c:axId val="194822144"/>
      </c:barChart>
      <c:catAx>
        <c:axId val="1852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822144"/>
        <c:crosses val="autoZero"/>
        <c:auto val="1"/>
        <c:lblAlgn val="ctr"/>
        <c:lblOffset val="100"/>
        <c:noMultiLvlLbl val="0"/>
      </c:catAx>
      <c:valAx>
        <c:axId val="1948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21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279210705728367"/>
          <c:y val="0.26076176062414935"/>
          <c:w val="0.13960915926017195"/>
          <c:h val="0.3089429560800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22914153725798E-2"/>
          <c:y val="0.10968766404199475"/>
          <c:w val="0.68690527669541268"/>
          <c:h val="0.73347112860892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MAIZ2018!$E$37</c:f>
              <c:strCache>
                <c:ptCount val="1"/>
                <c:pt idx="0">
                  <c:v>DK 6610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MAIZ2018!$E$38:$E$41</c:f>
              <c:numCache>
                <c:formatCode>0</c:formatCode>
                <c:ptCount val="4"/>
                <c:pt idx="0">
                  <c:v>8082.5827147530681</c:v>
                </c:pt>
                <c:pt idx="1">
                  <c:v>6280.3220027628176</c:v>
                </c:pt>
                <c:pt idx="2">
                  <c:v>4501.3490720811033</c:v>
                </c:pt>
                <c:pt idx="3">
                  <c:v>5043.306034822248</c:v>
                </c:pt>
              </c:numCache>
            </c:numRef>
          </c:val>
        </c:ser>
        <c:ser>
          <c:idx val="1"/>
          <c:order val="1"/>
          <c:tx>
            <c:strRef>
              <c:f>MAIZ2018!$F$37</c:f>
              <c:strCache>
                <c:ptCount val="1"/>
                <c:pt idx="0">
                  <c:v>AX  7822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MAIZ2018!$F$38:$F$41</c:f>
              <c:numCache>
                <c:formatCode>0</c:formatCode>
                <c:ptCount val="4"/>
                <c:pt idx="0">
                  <c:v>5027.297034453286</c:v>
                </c:pt>
                <c:pt idx="1">
                  <c:v>6948.534561014736</c:v>
                </c:pt>
                <c:pt idx="2">
                  <c:v>5226.4872744216509</c:v>
                </c:pt>
                <c:pt idx="3">
                  <c:v>1706.7059616666902</c:v>
                </c:pt>
              </c:numCache>
            </c:numRef>
          </c:val>
        </c:ser>
        <c:ser>
          <c:idx val="2"/>
          <c:order val="2"/>
          <c:tx>
            <c:strRef>
              <c:f>MAIZ2018!$G$37</c:f>
              <c:strCache>
                <c:ptCount val="1"/>
                <c:pt idx="0">
                  <c:v>DOW 505 PW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MAIZ2018!$G$38:$G$41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3650.5265103897686</c:v>
                </c:pt>
                <c:pt idx="2">
                  <c:v>4610.5645377657356</c:v>
                </c:pt>
                <c:pt idx="3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MAIZ2018!$H$37</c:f>
              <c:strCache>
                <c:ptCount val="1"/>
                <c:pt idx="0">
                  <c:v>AX 7784</c:v>
                </c:pt>
              </c:strCache>
            </c:strRef>
          </c:tx>
          <c:spPr>
            <a:solidFill>
              <a:srgbClr val="8EB149"/>
            </a:solidFill>
          </c:spPr>
          <c:invertIfNegative val="0"/>
          <c:cat>
            <c:strRef>
              <c:f>MAIZ2018!$D$45:$D$48</c:f>
              <c:strCache>
                <c:ptCount val="4"/>
                <c:pt idx="0">
                  <c:v>BAJO</c:v>
                </c:pt>
                <c:pt idx="1">
                  <c:v>MEDIA LOMA</c:v>
                </c:pt>
                <c:pt idx="2">
                  <c:v>LOMA</c:v>
                </c:pt>
                <c:pt idx="3">
                  <c:v>LOMA EROSIONABLE</c:v>
                </c:pt>
              </c:strCache>
            </c:strRef>
          </c:cat>
          <c:val>
            <c:numRef>
              <c:f>MAIZ2018!$H$38:$H$41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8223.5140376074378</c:v>
                </c:pt>
                <c:pt idx="2">
                  <c:v>4600.7200350444118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47904"/>
        <c:axId val="162083584"/>
      </c:barChart>
      <c:catAx>
        <c:axId val="1571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083584"/>
        <c:crosses val="autoZero"/>
        <c:auto val="1"/>
        <c:lblAlgn val="ctr"/>
        <c:lblOffset val="100"/>
        <c:noMultiLvlLbl val="0"/>
      </c:catAx>
      <c:valAx>
        <c:axId val="1620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1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14546128794439"/>
          <c:y val="0.27135367454068243"/>
          <c:w val="0.18323849298297948"/>
          <c:h val="0.382812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551089</xdr:colOff>
      <xdr:row>75</xdr:row>
      <xdr:rowOff>84365</xdr:rowOff>
    </xdr:from>
    <xdr:to>
      <xdr:col>8</xdr:col>
      <xdr:colOff>988029</xdr:colOff>
      <xdr:row>89</xdr:row>
      <xdr:rowOff>160565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A3D742E-33D9-411B-84F9-5149DE0DB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1195915</xdr:colOff>
      <xdr:row>75</xdr:row>
      <xdr:rowOff>116416</xdr:rowOff>
    </xdr:from>
    <xdr:to>
      <xdr:col>13</xdr:col>
      <xdr:colOff>931334</xdr:colOff>
      <xdr:row>90</xdr:row>
      <xdr:rowOff>63499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9A3D742E-33D9-411B-84F9-5149DE0D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268940</xdr:colOff>
      <xdr:row>3</xdr:row>
      <xdr:rowOff>22412</xdr:rowOff>
    </xdr:from>
    <xdr:to>
      <xdr:col>19</xdr:col>
      <xdr:colOff>268941</xdr:colOff>
      <xdr:row>22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9A3D742E-33D9-411B-84F9-5149DE0D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22412</xdr:colOff>
      <xdr:row>2</xdr:row>
      <xdr:rowOff>11206</xdr:rowOff>
    </xdr:from>
    <xdr:to>
      <xdr:col>18</xdr:col>
      <xdr:colOff>459442</xdr:colOff>
      <xdr:row>20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A3D742E-33D9-411B-84F9-5149DE0D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549089</xdr:colOff>
      <xdr:row>78</xdr:row>
      <xdr:rowOff>11206</xdr:rowOff>
    </xdr:from>
    <xdr:to>
      <xdr:col>8</xdr:col>
      <xdr:colOff>1154207</xdr:colOff>
      <xdr:row>96</xdr:row>
      <xdr:rowOff>179294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9A3D742E-33D9-411B-84F9-5149DE0D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90" zoomScaleNormal="90" workbookViewId="0">
      <selection activeCell="I7" sqref="I7"/>
    </sheetView>
  </sheetViews>
  <sheetFormatPr baseColWidth="10" defaultColWidth="9.140625" defaultRowHeight="15" x14ac:dyDescent="0.25"/>
  <cols>
    <col min="1" max="1" width="10.5703125" customWidth="1"/>
    <col min="2" max="2" width="19.5703125" customWidth="1"/>
    <col min="3" max="4" width="12.28515625" customWidth="1"/>
    <col min="5" max="5" width="11.5703125" customWidth="1"/>
    <col min="6" max="6" width="16.42578125" bestFit="1" customWidth="1"/>
    <col min="7" max="7" width="15.28515625" customWidth="1"/>
    <col min="8" max="8" width="18.5703125" customWidth="1"/>
    <col min="9" max="9" width="18.7109375" bestFit="1" customWidth="1"/>
    <col min="10" max="10" width="20.5703125" bestFit="1" customWidth="1"/>
    <col min="13" max="13" width="16.28515625" customWidth="1"/>
    <col min="14" max="14" width="18.5703125" customWidth="1"/>
  </cols>
  <sheetData>
    <row r="1" spans="1:10" x14ac:dyDescent="0.25">
      <c r="A1" s="1"/>
      <c r="B1" s="2" t="s">
        <v>0</v>
      </c>
      <c r="C1" s="3" t="s">
        <v>1</v>
      </c>
      <c r="D1" s="3" t="s">
        <v>2</v>
      </c>
      <c r="E1" s="42">
        <v>2018</v>
      </c>
      <c r="F1" s="43"/>
      <c r="G1" s="43"/>
      <c r="H1" s="43"/>
      <c r="I1" s="43"/>
      <c r="J1" s="44"/>
    </row>
    <row r="2" spans="1:10" x14ac:dyDescent="0.25">
      <c r="A2" s="4" t="s">
        <v>4</v>
      </c>
      <c r="B2" s="5" t="s">
        <v>4</v>
      </c>
      <c r="C2" s="6" t="s">
        <v>5</v>
      </c>
      <c r="D2" s="6" t="s">
        <v>5</v>
      </c>
      <c r="E2" s="7" t="s">
        <v>6</v>
      </c>
      <c r="F2" s="7" t="s">
        <v>28</v>
      </c>
      <c r="G2" s="4" t="s">
        <v>7</v>
      </c>
      <c r="H2" s="4" t="s">
        <v>3</v>
      </c>
      <c r="I2" s="4" t="s">
        <v>29</v>
      </c>
      <c r="J2" s="4" t="s">
        <v>30</v>
      </c>
    </row>
    <row r="3" spans="1:10" x14ac:dyDescent="0.25">
      <c r="A3" s="48" t="s">
        <v>8</v>
      </c>
      <c r="B3" s="8" t="s">
        <v>9</v>
      </c>
      <c r="C3" s="8">
        <v>17.989999999999998</v>
      </c>
      <c r="D3" s="9">
        <f>C3/$C$6</f>
        <v>0.19878453038674032</v>
      </c>
      <c r="E3" s="11" t="s">
        <v>33</v>
      </c>
      <c r="F3" s="11"/>
      <c r="G3" s="24">
        <f>G6*H3</f>
        <v>5027.297034453286</v>
      </c>
      <c r="H3" s="18">
        <v>1.5147023303565188</v>
      </c>
      <c r="I3" s="40">
        <f>(G3/1000)*3</f>
        <v>15.081891103359858</v>
      </c>
      <c r="J3" s="24">
        <f>I3*C3</f>
        <v>271.32322094944385</v>
      </c>
    </row>
    <row r="4" spans="1:10" x14ac:dyDescent="0.25">
      <c r="A4" s="48"/>
      <c r="B4" s="8" t="s">
        <v>10</v>
      </c>
      <c r="C4" s="8">
        <v>54.82</v>
      </c>
      <c r="D4" s="9">
        <f t="shared" ref="D4" si="0">C4/$C$6</f>
        <v>0.60574585635359113</v>
      </c>
      <c r="E4" s="11" t="s">
        <v>33</v>
      </c>
      <c r="F4" s="11"/>
      <c r="G4" s="24">
        <f>G6*H4</f>
        <v>3278.6719789912736</v>
      </c>
      <c r="H4" s="18">
        <v>0.9878493458846862</v>
      </c>
      <c r="I4" s="40">
        <f t="shared" ref="I4:I5" si="1">(G4/1000)*3</f>
        <v>9.8360159369738209</v>
      </c>
      <c r="J4" s="24">
        <f t="shared" ref="J4:J67" si="2">I4*C4</f>
        <v>539.21039366490481</v>
      </c>
    </row>
    <row r="5" spans="1:10" x14ac:dyDescent="0.25">
      <c r="A5" s="48"/>
      <c r="B5" s="8" t="s">
        <v>11</v>
      </c>
      <c r="C5" s="8">
        <v>17.690000000000001</v>
      </c>
      <c r="D5" s="9">
        <f>C5/$C$6</f>
        <v>0.19546961325966852</v>
      </c>
      <c r="E5" s="11" t="s">
        <v>33</v>
      </c>
      <c r="F5" s="11"/>
      <c r="G5" s="24">
        <f>G6*H5</f>
        <v>1706.7059616666902</v>
      </c>
      <c r="H5" s="18">
        <v>0.51422294717285033</v>
      </c>
      <c r="I5" s="40">
        <f t="shared" si="1"/>
        <v>5.1201178850000701</v>
      </c>
      <c r="J5" s="24">
        <f t="shared" si="2"/>
        <v>90.574885385651243</v>
      </c>
    </row>
    <row r="6" spans="1:10" x14ac:dyDescent="0.25">
      <c r="A6" s="48"/>
      <c r="B6" s="4" t="s">
        <v>12</v>
      </c>
      <c r="C6" s="4">
        <f>SUM(C3:C5)</f>
        <v>90.5</v>
      </c>
      <c r="D6" s="4"/>
      <c r="E6" s="4"/>
      <c r="F6" s="4"/>
      <c r="G6" s="20">
        <v>3319</v>
      </c>
      <c r="H6" s="17"/>
      <c r="I6" s="19"/>
      <c r="J6" s="20"/>
    </row>
    <row r="7" spans="1:10" x14ac:dyDescent="0.25">
      <c r="A7" s="52" t="s">
        <v>13</v>
      </c>
      <c r="B7" s="10" t="s">
        <v>9</v>
      </c>
      <c r="C7" s="10">
        <v>49.54</v>
      </c>
      <c r="D7" s="9">
        <f>C7/$C$9</f>
        <v>0.43082007131054872</v>
      </c>
      <c r="E7" s="11" t="s">
        <v>34</v>
      </c>
      <c r="F7" s="11"/>
      <c r="G7" s="24">
        <f>H7*G9</f>
        <v>4751.6459087677113</v>
      </c>
      <c r="H7" s="18">
        <v>1.2630637716022624</v>
      </c>
      <c r="I7" s="40">
        <f>(G7/1000)*5.6</f>
        <v>26.609217089099182</v>
      </c>
      <c r="J7" s="24">
        <f t="shared" si="2"/>
        <v>1318.2206145939736</v>
      </c>
    </row>
    <row r="8" spans="1:10" x14ac:dyDescent="0.25">
      <c r="A8" s="52"/>
      <c r="B8" s="10" t="s">
        <v>14</v>
      </c>
      <c r="C8" s="8">
        <v>65.45</v>
      </c>
      <c r="D8" s="9">
        <f>C8/$C$9</f>
        <v>0.56917992868945122</v>
      </c>
      <c r="E8" s="11" t="s">
        <v>34</v>
      </c>
      <c r="F8" s="11"/>
      <c r="G8" s="24">
        <f>H8*G9</f>
        <v>3012.923478680636</v>
      </c>
      <c r="H8" s="18">
        <v>0.80088343399272621</v>
      </c>
      <c r="I8" s="40">
        <f>(G8/1000)*5.6</f>
        <v>16.872371480611559</v>
      </c>
      <c r="J8" s="24">
        <f t="shared" si="2"/>
        <v>1104.2967134060266</v>
      </c>
    </row>
    <row r="9" spans="1:10" x14ac:dyDescent="0.25">
      <c r="A9" s="52"/>
      <c r="B9" s="4" t="s">
        <v>12</v>
      </c>
      <c r="C9" s="4">
        <f>SUM(C7:C8)</f>
        <v>114.99000000000001</v>
      </c>
      <c r="D9" s="4"/>
      <c r="E9" s="4"/>
      <c r="F9" s="4"/>
      <c r="G9" s="20">
        <v>3762</v>
      </c>
      <c r="H9" s="17"/>
      <c r="I9" s="19"/>
      <c r="J9" s="20"/>
    </row>
    <row r="10" spans="1:10" x14ac:dyDescent="0.25">
      <c r="A10" s="45">
        <v>2</v>
      </c>
      <c r="B10" s="8" t="s">
        <v>9</v>
      </c>
      <c r="C10" s="8">
        <v>64.849999999999994</v>
      </c>
      <c r="D10" s="9">
        <f>C10/$C$13</f>
        <v>0.50498364740694601</v>
      </c>
      <c r="E10" s="11" t="s">
        <v>33</v>
      </c>
      <c r="F10" s="11"/>
      <c r="G10" s="24">
        <f>G13*H10</f>
        <v>8082.5827147530681</v>
      </c>
      <c r="H10" s="18">
        <v>1.0715342323681649</v>
      </c>
      <c r="I10" s="40">
        <f>(G10/1000)*3</f>
        <v>24.247748144259205</v>
      </c>
      <c r="J10" s="24">
        <f t="shared" si="2"/>
        <v>1572.4664671552093</v>
      </c>
    </row>
    <row r="11" spans="1:10" x14ac:dyDescent="0.25">
      <c r="A11" s="46"/>
      <c r="B11" s="8" t="s">
        <v>15</v>
      </c>
      <c r="C11" s="8">
        <v>53.06</v>
      </c>
      <c r="D11" s="9">
        <f t="shared" ref="D11:D12" si="3">C11/$C$13</f>
        <v>0.41317551783211343</v>
      </c>
      <c r="E11" s="11" t="s">
        <v>33</v>
      </c>
      <c r="F11" s="11"/>
      <c r="G11" s="24">
        <f>G13*H11</f>
        <v>7378.6548157233647</v>
      </c>
      <c r="H11" s="18">
        <v>0.97821222533784502</v>
      </c>
      <c r="I11" s="40">
        <f t="shared" ref="I11:I12" si="4">(G11/1000)*3</f>
        <v>22.135964447170092</v>
      </c>
      <c r="J11" s="24">
        <f t="shared" si="2"/>
        <v>1174.5342735668451</v>
      </c>
    </row>
    <row r="12" spans="1:10" x14ac:dyDescent="0.25">
      <c r="A12" s="46"/>
      <c r="B12" s="8" t="s">
        <v>11</v>
      </c>
      <c r="C12" s="8">
        <v>10.51</v>
      </c>
      <c r="D12" s="9">
        <f t="shared" si="3"/>
        <v>8.1840834760940673E-2</v>
      </c>
      <c r="E12" s="11" t="s">
        <v>33</v>
      </c>
      <c r="F12" s="11"/>
      <c r="G12" s="24">
        <f>G13*H12</f>
        <v>5043.306034822248</v>
      </c>
      <c r="H12" s="18">
        <v>0.66860745523296405</v>
      </c>
      <c r="I12" s="40">
        <f t="shared" si="4"/>
        <v>15.129918104466743</v>
      </c>
      <c r="J12" s="24">
        <f t="shared" si="2"/>
        <v>159.01543927794546</v>
      </c>
    </row>
    <row r="13" spans="1:10" x14ac:dyDescent="0.25">
      <c r="A13" s="47"/>
      <c r="B13" s="4" t="s">
        <v>12</v>
      </c>
      <c r="C13" s="4">
        <f>SUM(C10:C12)</f>
        <v>128.41999999999999</v>
      </c>
      <c r="D13" s="4"/>
      <c r="E13" s="4"/>
      <c r="F13" s="4"/>
      <c r="G13" s="20">
        <v>7543</v>
      </c>
      <c r="H13" s="17"/>
      <c r="I13" s="19"/>
      <c r="J13" s="20"/>
    </row>
    <row r="14" spans="1:10" x14ac:dyDescent="0.25">
      <c r="A14" s="45">
        <v>3</v>
      </c>
      <c r="B14" s="8" t="s">
        <v>9</v>
      </c>
      <c r="C14" s="8">
        <v>44.57</v>
      </c>
      <c r="D14" s="9">
        <f>C14/C16</f>
        <v>0.61340489953206723</v>
      </c>
      <c r="E14" s="11" t="s">
        <v>34</v>
      </c>
      <c r="F14" s="11"/>
      <c r="G14" s="24">
        <f>H14*G16</f>
        <v>3909.8887771591012</v>
      </c>
      <c r="H14" s="18">
        <v>1.0393112113660556</v>
      </c>
      <c r="I14" s="40">
        <f>(G14/1000)*5.6</f>
        <v>21.895377152090965</v>
      </c>
      <c r="J14" s="24">
        <f t="shared" si="2"/>
        <v>975.87695966869433</v>
      </c>
    </row>
    <row r="15" spans="1:10" x14ac:dyDescent="0.25">
      <c r="A15" s="46"/>
      <c r="B15" s="8" t="s">
        <v>15</v>
      </c>
      <c r="C15" s="8">
        <v>28.09</v>
      </c>
      <c r="D15" s="9">
        <f>C15/C16</f>
        <v>0.38659510046793283</v>
      </c>
      <c r="E15" s="11" t="s">
        <v>34</v>
      </c>
      <c r="F15" s="11"/>
      <c r="G15" s="24">
        <f>H15*G16</f>
        <v>3527.2061881958816</v>
      </c>
      <c r="H15" s="18">
        <v>0.93758803513978772</v>
      </c>
      <c r="I15" s="40">
        <f>(G15/1000)*5.6</f>
        <v>19.752354653896937</v>
      </c>
      <c r="J15" s="24">
        <f t="shared" si="2"/>
        <v>554.84364222796501</v>
      </c>
    </row>
    <row r="16" spans="1:10" x14ac:dyDescent="0.25">
      <c r="A16" s="47"/>
      <c r="B16" s="4" t="s">
        <v>12</v>
      </c>
      <c r="C16" s="4">
        <f>SUM(C14:C15)</f>
        <v>72.66</v>
      </c>
      <c r="D16" s="12"/>
      <c r="E16" s="4"/>
      <c r="F16" s="4"/>
      <c r="G16" s="20">
        <v>3762</v>
      </c>
      <c r="H16" s="17"/>
      <c r="I16" s="19"/>
      <c r="J16" s="20"/>
    </row>
    <row r="17" spans="1:15" x14ac:dyDescent="0.25">
      <c r="A17" s="53">
        <v>5</v>
      </c>
      <c r="B17" s="8" t="s">
        <v>15</v>
      </c>
      <c r="C17" s="8">
        <v>26.72</v>
      </c>
      <c r="D17" s="9">
        <f>C17/C19</f>
        <v>0.74824978997479696</v>
      </c>
      <c r="E17" s="11" t="s">
        <v>33</v>
      </c>
      <c r="F17" s="11"/>
      <c r="G17" s="24">
        <f>G19*H17</f>
        <v>2456.4883836360591</v>
      </c>
      <c r="H17" s="18">
        <v>1.0295424910461271</v>
      </c>
      <c r="I17" s="40">
        <f>(G17/1000)*3</f>
        <v>7.3694651509081774</v>
      </c>
      <c r="J17" s="24">
        <f t="shared" si="2"/>
        <v>196.91210883226648</v>
      </c>
    </row>
    <row r="18" spans="1:15" x14ac:dyDescent="0.25">
      <c r="A18" s="54"/>
      <c r="B18" s="8" t="s">
        <v>14</v>
      </c>
      <c r="C18" s="8">
        <v>8.99</v>
      </c>
      <c r="D18" s="9">
        <f>C18/C19</f>
        <v>0.25175021002520304</v>
      </c>
      <c r="E18" s="11" t="s">
        <v>33</v>
      </c>
      <c r="F18" s="11"/>
      <c r="G18" s="24">
        <f>G19*H18</f>
        <v>2176.4950377357623</v>
      </c>
      <c r="H18" s="18">
        <v>0.91219406443242335</v>
      </c>
      <c r="I18" s="40">
        <f>(G18/1000)*3</f>
        <v>6.5294851132072864</v>
      </c>
      <c r="J18" s="24">
        <f t="shared" si="2"/>
        <v>58.700071167733505</v>
      </c>
    </row>
    <row r="19" spans="1:15" x14ac:dyDescent="0.25">
      <c r="A19" s="55"/>
      <c r="B19" s="4" t="s">
        <v>12</v>
      </c>
      <c r="C19" s="4">
        <f>SUM(C17:C18)</f>
        <v>35.71</v>
      </c>
      <c r="D19" s="12"/>
      <c r="E19" s="4"/>
      <c r="F19" s="4"/>
      <c r="G19" s="20">
        <v>2386</v>
      </c>
      <c r="H19" s="17"/>
      <c r="I19" s="19"/>
      <c r="J19" s="20"/>
    </row>
    <row r="20" spans="1:15" x14ac:dyDescent="0.25">
      <c r="A20" s="52">
        <v>7</v>
      </c>
      <c r="B20" s="13" t="s">
        <v>15</v>
      </c>
      <c r="C20" s="13">
        <v>44.07</v>
      </c>
      <c r="D20" s="9">
        <f>C20/C22</f>
        <v>0.50388749142465128</v>
      </c>
      <c r="E20" s="11" t="s">
        <v>34</v>
      </c>
      <c r="F20" s="11"/>
      <c r="G20" s="24">
        <f>H20*G22</f>
        <v>2749.351157147556</v>
      </c>
      <c r="H20" s="18">
        <v>1.3746755785737781</v>
      </c>
      <c r="I20" s="40">
        <f>(G20/1000)*5.6</f>
        <v>15.396366480026314</v>
      </c>
      <c r="J20" s="24">
        <f t="shared" si="2"/>
        <v>678.51787077475967</v>
      </c>
    </row>
    <row r="21" spans="1:15" x14ac:dyDescent="0.25">
      <c r="A21" s="52"/>
      <c r="B21" s="13" t="s">
        <v>14</v>
      </c>
      <c r="C21" s="13">
        <v>43.39</v>
      </c>
      <c r="D21" s="9">
        <f>C21/C22</f>
        <v>0.49611250857534867</v>
      </c>
      <c r="E21" s="11" t="s">
        <v>34</v>
      </c>
      <c r="F21" s="31"/>
      <c r="G21" s="24">
        <f>H21*G22</f>
        <v>1238.9051510603185</v>
      </c>
      <c r="H21" s="18">
        <v>0.61945257553015931</v>
      </c>
      <c r="I21" s="40">
        <f>(G21/1000)*5.6</f>
        <v>6.9378688459377837</v>
      </c>
      <c r="J21" s="24">
        <f t="shared" si="2"/>
        <v>301.03412922524046</v>
      </c>
    </row>
    <row r="22" spans="1:15" x14ac:dyDescent="0.25">
      <c r="A22" s="52"/>
      <c r="B22" s="4" t="s">
        <v>12</v>
      </c>
      <c r="C22" s="4">
        <f>SUM(C20:C21)</f>
        <v>87.460000000000008</v>
      </c>
      <c r="D22" s="12"/>
      <c r="E22" s="4"/>
      <c r="F22" s="4"/>
      <c r="G22" s="20">
        <v>2000</v>
      </c>
      <c r="H22" s="17"/>
      <c r="I22" s="19"/>
      <c r="J22" s="20"/>
      <c r="O22" s="21"/>
    </row>
    <row r="23" spans="1:15" x14ac:dyDescent="0.25">
      <c r="A23" s="52">
        <v>8</v>
      </c>
      <c r="B23" s="8" t="s">
        <v>15</v>
      </c>
      <c r="C23" s="8">
        <v>63.75</v>
      </c>
      <c r="D23" s="9">
        <f>C23/C25</f>
        <v>0.50248285646724988</v>
      </c>
      <c r="E23" s="11" t="s">
        <v>33</v>
      </c>
      <c r="F23" s="31"/>
      <c r="G23" s="24">
        <f>H23*G25</f>
        <v>7506.110946491247</v>
      </c>
      <c r="H23" s="18">
        <v>1.1409197365087775</v>
      </c>
      <c r="I23" s="40">
        <f>(G23/1000)*3</f>
        <v>22.518332839473739</v>
      </c>
      <c r="J23" s="24">
        <f t="shared" si="2"/>
        <v>1435.5437185164508</v>
      </c>
    </row>
    <row r="24" spans="1:15" x14ac:dyDescent="0.25">
      <c r="A24" s="52"/>
      <c r="B24" s="8" t="s">
        <v>14</v>
      </c>
      <c r="C24" s="8">
        <v>63.12</v>
      </c>
      <c r="D24" s="9">
        <f>C24/C25</f>
        <v>0.49751714353275001</v>
      </c>
      <c r="E24" s="11" t="s">
        <v>33</v>
      </c>
      <c r="F24" s="31"/>
      <c r="G24" s="24">
        <f>H24*G25</f>
        <v>5642.6355697272356</v>
      </c>
      <c r="H24" s="18">
        <v>0.85767374520857809</v>
      </c>
      <c r="I24" s="40">
        <f>(G24/1000)*3</f>
        <v>16.927906709181705</v>
      </c>
      <c r="J24" s="24">
        <f t="shared" si="2"/>
        <v>1068.4894714835491</v>
      </c>
      <c r="O24" s="21"/>
    </row>
    <row r="25" spans="1:15" x14ac:dyDescent="0.25">
      <c r="A25" s="52"/>
      <c r="B25" s="4" t="s">
        <v>12</v>
      </c>
      <c r="C25" s="4">
        <f>SUM(C23:C24)</f>
        <v>126.87</v>
      </c>
      <c r="D25" s="12"/>
      <c r="E25" s="4"/>
      <c r="F25" s="4"/>
      <c r="G25" s="20">
        <v>6579</v>
      </c>
      <c r="H25" s="17"/>
      <c r="I25" s="19"/>
      <c r="J25" s="20"/>
      <c r="O25" s="21"/>
    </row>
    <row r="26" spans="1:15" x14ac:dyDescent="0.25">
      <c r="A26" s="52" t="s">
        <v>16</v>
      </c>
      <c r="B26" s="8" t="s">
        <v>9</v>
      </c>
      <c r="C26" s="8">
        <v>61.88</v>
      </c>
      <c r="D26" s="9">
        <f>C26/C29</f>
        <v>0.43765471391187494</v>
      </c>
      <c r="E26" s="11" t="s">
        <v>34</v>
      </c>
      <c r="F26" s="31"/>
      <c r="G26" s="24">
        <f>H26*G29</f>
        <v>4490.2164042353133</v>
      </c>
      <c r="H26" s="18">
        <v>1.026100640821598</v>
      </c>
      <c r="I26" s="40">
        <f>(G26/1000)*5.6</f>
        <v>25.145211863717751</v>
      </c>
      <c r="J26" s="24">
        <f t="shared" si="2"/>
        <v>1555.9857101268544</v>
      </c>
      <c r="O26" s="21"/>
    </row>
    <row r="27" spans="1:15" x14ac:dyDescent="0.25">
      <c r="A27" s="52"/>
      <c r="B27" s="8" t="s">
        <v>15</v>
      </c>
      <c r="C27" s="8">
        <v>66.89</v>
      </c>
      <c r="D27" s="9">
        <f>C27/C29</f>
        <v>0.47308862012872194</v>
      </c>
      <c r="E27" s="11" t="s">
        <v>34</v>
      </c>
      <c r="F27" s="31"/>
      <c r="G27" s="24">
        <f>H27*G29</f>
        <v>4281.6436878247332</v>
      </c>
      <c r="H27" s="18">
        <v>0.9784377714407525</v>
      </c>
      <c r="I27" s="40">
        <f t="shared" ref="I27:I48" si="5">(G27/1000)*5.6</f>
        <v>23.977204651818504</v>
      </c>
      <c r="J27" s="24">
        <f t="shared" si="2"/>
        <v>1603.8352191601398</v>
      </c>
      <c r="K27" s="23"/>
      <c r="O27" s="21"/>
    </row>
    <row r="28" spans="1:15" x14ac:dyDescent="0.25">
      <c r="A28" s="52"/>
      <c r="B28" s="8" t="s">
        <v>14</v>
      </c>
      <c r="C28" s="8">
        <v>12.62</v>
      </c>
      <c r="D28" s="9">
        <f>C28/C29</f>
        <v>8.9256665959403056E-2</v>
      </c>
      <c r="E28" s="11" t="s">
        <v>34</v>
      </c>
      <c r="F28" s="31"/>
      <c r="G28" s="24">
        <f>H28*G29</f>
        <v>4316.077862703838</v>
      </c>
      <c r="H28" s="18">
        <v>0.98630664138570345</v>
      </c>
      <c r="I28" s="40">
        <f t="shared" si="5"/>
        <v>24.170036031141493</v>
      </c>
      <c r="J28" s="24">
        <f t="shared" si="2"/>
        <v>305.02585471300563</v>
      </c>
      <c r="O28" s="21"/>
    </row>
    <row r="29" spans="1:15" x14ac:dyDescent="0.25">
      <c r="A29" s="52"/>
      <c r="B29" s="4" t="s">
        <v>12</v>
      </c>
      <c r="C29" s="4">
        <f>SUM(C26:C28)</f>
        <v>141.39000000000001</v>
      </c>
      <c r="D29" s="12"/>
      <c r="E29" s="4"/>
      <c r="F29" s="4"/>
      <c r="G29" s="20">
        <v>4376</v>
      </c>
      <c r="H29" s="17"/>
      <c r="I29" s="19"/>
      <c r="J29" s="20"/>
      <c r="O29" s="21"/>
    </row>
    <row r="30" spans="1:15" x14ac:dyDescent="0.25">
      <c r="A30" s="45" t="s">
        <v>17</v>
      </c>
      <c r="B30" s="10" t="s">
        <v>15</v>
      </c>
      <c r="C30" s="10">
        <f>20.83+8.05</f>
        <v>28.88</v>
      </c>
      <c r="D30" s="9">
        <f>C30/C32</f>
        <v>0.48957450415324633</v>
      </c>
      <c r="E30" s="11" t="s">
        <v>34</v>
      </c>
      <c r="F30" s="31"/>
      <c r="G30" s="24">
        <f>H30*G32</f>
        <v>3367.6324710365125</v>
      </c>
      <c r="H30" s="18">
        <v>1.1787303013778483</v>
      </c>
      <c r="I30" s="40">
        <f t="shared" si="5"/>
        <v>18.85874183780447</v>
      </c>
      <c r="J30" s="24">
        <f t="shared" si="2"/>
        <v>544.64046427579308</v>
      </c>
      <c r="K30" s="23"/>
      <c r="O30" s="21"/>
    </row>
    <row r="31" spans="1:15" x14ac:dyDescent="0.25">
      <c r="A31" s="46"/>
      <c r="B31" s="10" t="s">
        <v>14</v>
      </c>
      <c r="C31" s="10">
        <v>30.11</v>
      </c>
      <c r="D31" s="9">
        <f>C31/C32</f>
        <v>0.51042549584675367</v>
      </c>
      <c r="E31" s="11" t="s">
        <v>34</v>
      </c>
      <c r="F31" s="31"/>
      <c r="G31" s="24">
        <f>H31*G32</f>
        <v>2367.226975638177</v>
      </c>
      <c r="H31" s="18">
        <v>0.8285708700168628</v>
      </c>
      <c r="I31" s="40">
        <f t="shared" si="5"/>
        <v>13.256471063573791</v>
      </c>
      <c r="J31" s="24">
        <f t="shared" si="2"/>
        <v>399.15234372420684</v>
      </c>
      <c r="O31" s="21"/>
    </row>
    <row r="32" spans="1:15" x14ac:dyDescent="0.25">
      <c r="A32" s="47"/>
      <c r="B32" s="4" t="s">
        <v>12</v>
      </c>
      <c r="C32" s="4">
        <f>SUM(C30:C31)</f>
        <v>58.989999999999995</v>
      </c>
      <c r="D32" s="12"/>
      <c r="E32" s="4"/>
      <c r="F32" s="4"/>
      <c r="G32" s="20">
        <v>2857</v>
      </c>
      <c r="H32" s="17"/>
      <c r="I32" s="19"/>
      <c r="J32" s="20"/>
      <c r="O32" s="21"/>
    </row>
    <row r="33" spans="1:15" x14ac:dyDescent="0.25">
      <c r="A33" s="45">
        <v>11</v>
      </c>
      <c r="B33" s="10" t="s">
        <v>15</v>
      </c>
      <c r="C33" s="10">
        <v>37.96</v>
      </c>
      <c r="D33" s="9">
        <f>C33/C35</f>
        <v>0.40607616602481811</v>
      </c>
      <c r="E33" s="11" t="s">
        <v>34</v>
      </c>
      <c r="F33" s="31"/>
      <c r="G33" s="24">
        <f>H33*G35</f>
        <v>4989.6709236616043</v>
      </c>
      <c r="H33" s="18">
        <v>1.2635277092078006</v>
      </c>
      <c r="I33" s="40">
        <f t="shared" si="5"/>
        <v>27.942157172504984</v>
      </c>
      <c r="J33" s="24">
        <f t="shared" si="2"/>
        <v>1060.6842862682893</v>
      </c>
      <c r="O33" s="21"/>
    </row>
    <row r="34" spans="1:15" x14ac:dyDescent="0.25">
      <c r="A34" s="46"/>
      <c r="B34" s="10" t="s">
        <v>14</v>
      </c>
      <c r="C34" s="10">
        <v>55.52</v>
      </c>
      <c r="D34" s="9">
        <f>C34/C35</f>
        <v>0.59392383397518189</v>
      </c>
      <c r="E34" s="11" t="s">
        <v>34</v>
      </c>
      <c r="F34" s="31"/>
      <c r="G34" s="24">
        <f>H34*G36</f>
        <v>3847.9127248742866</v>
      </c>
      <c r="H34" s="18">
        <v>0.81982147259495475</v>
      </c>
      <c r="I34" s="40">
        <f t="shared" si="5"/>
        <v>21.548311259296003</v>
      </c>
      <c r="J34" s="24">
        <f t="shared" si="2"/>
        <v>1196.3622411161141</v>
      </c>
    </row>
    <row r="35" spans="1:15" x14ac:dyDescent="0.25">
      <c r="A35" s="47"/>
      <c r="B35" s="4" t="s">
        <v>12</v>
      </c>
      <c r="C35" s="4">
        <f>SUM(C33:C34)</f>
        <v>93.48</v>
      </c>
      <c r="D35" s="12"/>
      <c r="E35" s="4"/>
      <c r="F35" s="4"/>
      <c r="G35" s="20">
        <v>3949</v>
      </c>
      <c r="H35" s="17"/>
      <c r="I35" s="19"/>
      <c r="J35" s="20"/>
    </row>
    <row r="36" spans="1:15" x14ac:dyDescent="0.25">
      <c r="A36" s="45" t="s">
        <v>18</v>
      </c>
      <c r="B36" s="8" t="s">
        <v>15</v>
      </c>
      <c r="C36" s="8">
        <v>12.05</v>
      </c>
      <c r="D36" s="9">
        <f>C36/C38</f>
        <v>0.18238232177993041</v>
      </c>
      <c r="E36" s="11" t="s">
        <v>34</v>
      </c>
      <c r="F36" s="11"/>
      <c r="G36" s="24">
        <f>H36*G38</f>
        <v>4693.5983668427361</v>
      </c>
      <c r="H36" s="18">
        <v>1.1414392915473579</v>
      </c>
      <c r="I36" s="40">
        <f t="shared" si="5"/>
        <v>26.284150854319321</v>
      </c>
      <c r="J36" s="24">
        <f t="shared" si="2"/>
        <v>316.72401779454782</v>
      </c>
      <c r="K36" s="23"/>
    </row>
    <row r="37" spans="1:15" x14ac:dyDescent="0.25">
      <c r="A37" s="46"/>
      <c r="B37" s="8" t="s">
        <v>14</v>
      </c>
      <c r="C37" s="8">
        <v>54.02</v>
      </c>
      <c r="D37" s="9">
        <f>C37/C38</f>
        <v>0.81761767822006981</v>
      </c>
      <c r="E37" s="11" t="s">
        <v>34</v>
      </c>
      <c r="F37" s="11"/>
      <c r="G37" s="24">
        <f>H37*G38</f>
        <v>3982.2654513059056</v>
      </c>
      <c r="H37" s="18">
        <v>0.96844976928645565</v>
      </c>
      <c r="I37" s="40">
        <f t="shared" si="5"/>
        <v>22.300686527313069</v>
      </c>
      <c r="J37" s="24">
        <f t="shared" si="2"/>
        <v>1204.6830862054521</v>
      </c>
    </row>
    <row r="38" spans="1:15" x14ac:dyDescent="0.25">
      <c r="A38" s="47"/>
      <c r="B38" s="4" t="s">
        <v>12</v>
      </c>
      <c r="C38" s="4">
        <v>66.069999999999993</v>
      </c>
      <c r="D38" s="12"/>
      <c r="E38" s="4"/>
      <c r="F38" s="4"/>
      <c r="G38" s="20">
        <v>4112</v>
      </c>
      <c r="H38" s="17"/>
      <c r="I38" s="19"/>
      <c r="J38" s="20"/>
      <c r="O38" s="21"/>
    </row>
    <row r="39" spans="1:15" x14ac:dyDescent="0.25">
      <c r="A39" s="52" t="s">
        <v>19</v>
      </c>
      <c r="B39" s="8" t="s">
        <v>15</v>
      </c>
      <c r="C39" s="8">
        <v>31.67</v>
      </c>
      <c r="D39" s="9">
        <f>C39/C41</f>
        <v>0.44139372822299655</v>
      </c>
      <c r="E39" s="11" t="s">
        <v>34</v>
      </c>
      <c r="F39" s="11"/>
      <c r="G39" s="24">
        <f>H39*G41</f>
        <v>4899.2399884755705</v>
      </c>
      <c r="H39" s="18">
        <v>1.0366567897747716</v>
      </c>
      <c r="I39" s="40">
        <f t="shared" si="5"/>
        <v>27.435743935463194</v>
      </c>
      <c r="J39" s="24">
        <f t="shared" si="2"/>
        <v>868.89001043611938</v>
      </c>
    </row>
    <row r="40" spans="1:15" x14ac:dyDescent="0.25">
      <c r="A40" s="52"/>
      <c r="B40" s="8" t="s">
        <v>14</v>
      </c>
      <c r="C40" s="8">
        <v>40.08</v>
      </c>
      <c r="D40" s="9">
        <f>C40/C41</f>
        <v>0.5586062717770035</v>
      </c>
      <c r="E40" s="11" t="s">
        <v>34</v>
      </c>
      <c r="F40" s="11"/>
      <c r="G40" s="24">
        <f>H40*G41</f>
        <v>4589.1110170902857</v>
      </c>
      <c r="H40" s="18">
        <v>0.97103491686210031</v>
      </c>
      <c r="I40" s="40">
        <f t="shared" si="5"/>
        <v>25.699021695705596</v>
      </c>
      <c r="J40" s="24">
        <f t="shared" si="2"/>
        <v>1030.0167895638804</v>
      </c>
    </row>
    <row r="41" spans="1:15" x14ac:dyDescent="0.25">
      <c r="A41" s="52"/>
      <c r="B41" s="4" t="s">
        <v>12</v>
      </c>
      <c r="C41" s="4">
        <f>SUM(C39:C40)</f>
        <v>71.75</v>
      </c>
      <c r="D41" s="12"/>
      <c r="E41" s="4"/>
      <c r="F41" s="4"/>
      <c r="G41" s="20">
        <v>4726</v>
      </c>
      <c r="H41" s="17"/>
      <c r="I41" s="19"/>
      <c r="J41" s="20"/>
    </row>
    <row r="42" spans="1:15" x14ac:dyDescent="0.25">
      <c r="A42" s="45" t="s">
        <v>20</v>
      </c>
      <c r="B42" s="10" t="s">
        <v>9</v>
      </c>
      <c r="C42" s="8">
        <v>0.77</v>
      </c>
      <c r="D42" s="9">
        <f>C42/C45</f>
        <v>9.1612135633551452E-3</v>
      </c>
      <c r="E42" s="11" t="s">
        <v>34</v>
      </c>
      <c r="F42" s="11"/>
      <c r="G42" s="24">
        <f>H42*G45</f>
        <v>3967.2</v>
      </c>
      <c r="H42" s="18">
        <v>1.1599999999999999</v>
      </c>
      <c r="I42" s="40">
        <f t="shared" si="5"/>
        <v>22.216319999999996</v>
      </c>
      <c r="J42" s="24">
        <f t="shared" si="2"/>
        <v>17.106566399999998</v>
      </c>
    </row>
    <row r="43" spans="1:15" x14ac:dyDescent="0.25">
      <c r="A43" s="46"/>
      <c r="B43" s="8" t="s">
        <v>15</v>
      </c>
      <c r="C43" s="8">
        <v>38.03</v>
      </c>
      <c r="D43" s="9">
        <f>C43/C45</f>
        <v>0.45246876859012486</v>
      </c>
      <c r="E43" s="11" t="s">
        <v>34</v>
      </c>
      <c r="F43" s="11"/>
      <c r="G43" s="11">
        <f>H43*G45</f>
        <v>3932.9999999999995</v>
      </c>
      <c r="H43" s="18">
        <v>1.1499999999999999</v>
      </c>
      <c r="I43" s="40">
        <f t="shared" si="5"/>
        <v>22.024799999999995</v>
      </c>
      <c r="J43" s="24">
        <f t="shared" si="2"/>
        <v>837.60314399999982</v>
      </c>
    </row>
    <row r="44" spans="1:15" x14ac:dyDescent="0.25">
      <c r="A44" s="46"/>
      <c r="B44" s="8" t="s">
        <v>14</v>
      </c>
      <c r="C44" s="8">
        <v>45.25</v>
      </c>
      <c r="D44" s="9">
        <f>C44/C45</f>
        <v>0.53837001784651983</v>
      </c>
      <c r="E44" s="11" t="s">
        <v>34</v>
      </c>
      <c r="F44" s="11"/>
      <c r="G44" s="24">
        <f>H44*G45</f>
        <v>2965.2590972757753</v>
      </c>
      <c r="H44" s="18">
        <v>0.86703482376484653</v>
      </c>
      <c r="I44" s="40">
        <f t="shared" si="5"/>
        <v>16.605450944744341</v>
      </c>
      <c r="J44" s="24">
        <f t="shared" si="2"/>
        <v>751.39665524968143</v>
      </c>
    </row>
    <row r="45" spans="1:15" x14ac:dyDescent="0.25">
      <c r="A45" s="47"/>
      <c r="B45" s="4" t="s">
        <v>12</v>
      </c>
      <c r="C45" s="4">
        <f>SUM(C42:C44)</f>
        <v>84.050000000000011</v>
      </c>
      <c r="D45" s="12"/>
      <c r="E45" s="4"/>
      <c r="F45" s="4"/>
      <c r="G45" s="20">
        <v>3420</v>
      </c>
      <c r="H45" s="17"/>
      <c r="I45" s="19"/>
      <c r="J45" s="20"/>
    </row>
    <row r="46" spans="1:15" x14ac:dyDescent="0.25">
      <c r="A46" s="48" t="s">
        <v>21</v>
      </c>
      <c r="B46" s="10" t="s">
        <v>9</v>
      </c>
      <c r="C46" s="8">
        <v>23.2</v>
      </c>
      <c r="D46" s="9">
        <f>C46/C49</f>
        <v>0.51913179682255539</v>
      </c>
      <c r="E46" s="11" t="s">
        <v>34</v>
      </c>
      <c r="F46" s="11"/>
      <c r="G46" s="24">
        <f>H46*G49</f>
        <v>3672.8893324716155</v>
      </c>
      <c r="H46" s="18">
        <v>1.0739442492607063</v>
      </c>
      <c r="I46" s="40">
        <f t="shared" si="5"/>
        <v>20.568180261841047</v>
      </c>
      <c r="J46" s="24">
        <f t="shared" si="2"/>
        <v>477.18178207471226</v>
      </c>
    </row>
    <row r="47" spans="1:15" x14ac:dyDescent="0.25">
      <c r="A47" s="48"/>
      <c r="B47" s="8" t="s">
        <v>15</v>
      </c>
      <c r="C47" s="8">
        <v>10.26</v>
      </c>
      <c r="D47" s="9">
        <f>C47/C49</f>
        <v>0.22958156187066459</v>
      </c>
      <c r="E47" s="11" t="s">
        <v>34</v>
      </c>
      <c r="F47" s="11"/>
      <c r="G47" s="24">
        <f>H47*G49</f>
        <v>3461.4863167058138</v>
      </c>
      <c r="H47" s="18">
        <v>1.0121305019607643</v>
      </c>
      <c r="I47" s="40">
        <f t="shared" si="5"/>
        <v>19.384323373552558</v>
      </c>
      <c r="J47" s="24">
        <f t="shared" si="2"/>
        <v>198.88315781264924</v>
      </c>
    </row>
    <row r="48" spans="1:15" x14ac:dyDescent="0.25">
      <c r="A48" s="48"/>
      <c r="B48" s="8" t="s">
        <v>14</v>
      </c>
      <c r="C48" s="8">
        <v>11.23</v>
      </c>
      <c r="D48" s="9">
        <f>C48/C49</f>
        <v>0.25128664130678008</v>
      </c>
      <c r="E48" s="11" t="s">
        <v>34</v>
      </c>
      <c r="F48" s="11"/>
      <c r="G48" s="24">
        <f>H48*G49</f>
        <v>2859.6543078590257</v>
      </c>
      <c r="H48" s="18">
        <v>0.83615623036813613</v>
      </c>
      <c r="I48" s="40">
        <f t="shared" si="5"/>
        <v>16.014064124010542</v>
      </c>
      <c r="J48" s="24">
        <f t="shared" si="2"/>
        <v>179.83794011263839</v>
      </c>
    </row>
    <row r="49" spans="1:11" x14ac:dyDescent="0.25">
      <c r="A49" s="48"/>
      <c r="B49" s="4" t="s">
        <v>12</v>
      </c>
      <c r="C49" s="4">
        <v>44.69</v>
      </c>
      <c r="D49" s="12"/>
      <c r="E49" s="4"/>
      <c r="F49" s="4"/>
      <c r="G49" s="20">
        <v>3420</v>
      </c>
      <c r="H49" s="17"/>
      <c r="I49" s="19"/>
      <c r="J49" s="20"/>
    </row>
    <row r="50" spans="1:11" x14ac:dyDescent="0.25">
      <c r="A50" s="49">
        <v>14</v>
      </c>
      <c r="B50" s="8" t="s">
        <v>15</v>
      </c>
      <c r="C50" s="8">
        <v>19.420000000000002</v>
      </c>
      <c r="D50" s="9">
        <f>C50/C52</f>
        <v>0.35817041682036155</v>
      </c>
      <c r="E50" s="11" t="s">
        <v>33</v>
      </c>
      <c r="F50" s="11"/>
      <c r="G50" s="24">
        <f>H50*G52</f>
        <v>7382.8412894160656</v>
      </c>
      <c r="H50" s="18">
        <v>1.3097110678403523</v>
      </c>
      <c r="I50" s="40">
        <f>(G50/1000)*3</f>
        <v>22.148523868248198</v>
      </c>
      <c r="J50" s="24">
        <f t="shared" si="2"/>
        <v>430.12433352138004</v>
      </c>
    </row>
    <row r="51" spans="1:11" x14ac:dyDescent="0.25">
      <c r="A51" s="50"/>
      <c r="B51" s="8" t="s">
        <v>14</v>
      </c>
      <c r="C51" s="8">
        <v>34.799999999999997</v>
      </c>
      <c r="D51" s="9">
        <f>C51/C52</f>
        <v>0.64182958317963845</v>
      </c>
      <c r="E51" s="11" t="s">
        <v>33</v>
      </c>
      <c r="F51" s="11"/>
      <c r="G51" s="24">
        <f>H51*G52</f>
        <v>4662.7402919408041</v>
      </c>
      <c r="H51" s="18">
        <v>0.82716698455575732</v>
      </c>
      <c r="I51" s="40">
        <f t="shared" ref="I51:I57" si="6">(G51/1000)*3</f>
        <v>13.988220875822414</v>
      </c>
      <c r="J51" s="24">
        <f t="shared" si="2"/>
        <v>486.79008647861997</v>
      </c>
    </row>
    <row r="52" spans="1:11" x14ac:dyDescent="0.25">
      <c r="A52" s="51"/>
      <c r="B52" s="4" t="s">
        <v>12</v>
      </c>
      <c r="C52" s="4">
        <f>SUM(C50:C51)</f>
        <v>54.22</v>
      </c>
      <c r="D52" s="12"/>
      <c r="E52" s="4"/>
      <c r="F52" s="4"/>
      <c r="G52" s="20">
        <v>5637</v>
      </c>
      <c r="H52" s="17"/>
      <c r="I52" s="19"/>
      <c r="J52" s="20"/>
    </row>
    <row r="53" spans="1:11" x14ac:dyDescent="0.25">
      <c r="A53" s="49" t="s">
        <v>22</v>
      </c>
      <c r="B53" s="8" t="s">
        <v>15</v>
      </c>
      <c r="C53" s="8">
        <v>67.400000000000006</v>
      </c>
      <c r="D53" s="9">
        <f>C53/C55</f>
        <v>0.51501490028272334</v>
      </c>
      <c r="E53" s="11" t="s">
        <v>33</v>
      </c>
      <c r="F53" s="11"/>
      <c r="G53" s="24">
        <f>H53*G55</f>
        <v>5415.6700879900181</v>
      </c>
      <c r="H53" s="18">
        <v>1.1447199509596317</v>
      </c>
      <c r="I53" s="40">
        <f t="shared" si="6"/>
        <v>16.247010263970054</v>
      </c>
      <c r="J53" s="24">
        <f t="shared" si="2"/>
        <v>1095.0484917915817</v>
      </c>
    </row>
    <row r="54" spans="1:11" x14ac:dyDescent="0.25">
      <c r="A54" s="50"/>
      <c r="B54" s="8" t="s">
        <v>14</v>
      </c>
      <c r="C54" s="8">
        <v>63.47</v>
      </c>
      <c r="D54" s="9">
        <f>C54/C55</f>
        <v>0.48498509971727666</v>
      </c>
      <c r="E54" s="11" t="s">
        <v>33</v>
      </c>
      <c r="F54" s="11"/>
      <c r="G54" s="24">
        <f>H54*G55</f>
        <v>4003.9358132893153</v>
      </c>
      <c r="H54" s="18">
        <v>0.84631913195715813</v>
      </c>
      <c r="I54" s="40">
        <f t="shared" si="6"/>
        <v>12.011807439867946</v>
      </c>
      <c r="J54" s="24">
        <f t="shared" si="2"/>
        <v>762.38941820841853</v>
      </c>
    </row>
    <row r="55" spans="1:11" x14ac:dyDescent="0.25">
      <c r="A55" s="51"/>
      <c r="B55" s="4" t="s">
        <v>12</v>
      </c>
      <c r="C55" s="4">
        <f>SUM(C53:C54)</f>
        <v>130.87</v>
      </c>
      <c r="D55" s="12"/>
      <c r="E55" s="4"/>
      <c r="F55" s="4"/>
      <c r="G55" s="20">
        <v>4731</v>
      </c>
      <c r="H55" s="17"/>
      <c r="I55" s="19"/>
      <c r="J55" s="20"/>
    </row>
    <row r="56" spans="1:11" x14ac:dyDescent="0.25">
      <c r="A56" s="49" t="s">
        <v>23</v>
      </c>
      <c r="B56" s="8" t="s">
        <v>15</v>
      </c>
      <c r="C56" s="8">
        <v>14.03</v>
      </c>
      <c r="D56" s="9">
        <f>C56/C58</f>
        <v>0.11185521804990831</v>
      </c>
      <c r="E56" s="11" t="s">
        <v>33</v>
      </c>
      <c r="F56" s="11"/>
      <c r="G56" s="24">
        <f>G58*H56</f>
        <v>5924.5606334730992</v>
      </c>
      <c r="H56" s="18">
        <v>1.201249114653913</v>
      </c>
      <c r="I56" s="40">
        <f t="shared" si="6"/>
        <v>17.773681900419298</v>
      </c>
      <c r="J56" s="24">
        <f t="shared" si="2"/>
        <v>249.36475706288275</v>
      </c>
    </row>
    <row r="57" spans="1:11" x14ac:dyDescent="0.25">
      <c r="A57" s="50"/>
      <c r="B57" s="8" t="s">
        <v>14</v>
      </c>
      <c r="C57" s="8">
        <v>111.4</v>
      </c>
      <c r="D57" s="9">
        <f>C57/C58</f>
        <v>0.88814478195009172</v>
      </c>
      <c r="E57" s="11" t="s">
        <v>33</v>
      </c>
      <c r="F57" s="11"/>
      <c r="G57" s="24">
        <f>G58*H57</f>
        <v>4806.9943834144742</v>
      </c>
      <c r="H57" s="18">
        <v>0.97465417344170202</v>
      </c>
      <c r="I57" s="40">
        <f t="shared" si="6"/>
        <v>14.420983150243423</v>
      </c>
      <c r="J57" s="24">
        <f t="shared" si="2"/>
        <v>1606.4975229371173</v>
      </c>
    </row>
    <row r="58" spans="1:11" x14ac:dyDescent="0.25">
      <c r="A58" s="51"/>
      <c r="B58" s="4" t="s">
        <v>12</v>
      </c>
      <c r="C58" s="4">
        <f>SUM(C56:C57)</f>
        <v>125.43</v>
      </c>
      <c r="D58" s="12"/>
      <c r="E58" s="4"/>
      <c r="F58" s="4"/>
      <c r="G58" s="20">
        <v>4932</v>
      </c>
      <c r="H58" s="17"/>
      <c r="I58" s="19"/>
      <c r="J58" s="20"/>
    </row>
    <row r="59" spans="1:11" x14ac:dyDescent="0.25">
      <c r="A59" s="52" t="s">
        <v>24</v>
      </c>
      <c r="B59" s="8" t="s">
        <v>9</v>
      </c>
      <c r="C59" s="8">
        <v>25.66</v>
      </c>
      <c r="D59" s="9">
        <f>C59/C61</f>
        <v>0.62100677637947721</v>
      </c>
      <c r="E59" s="11" t="s">
        <v>34</v>
      </c>
      <c r="F59" s="11"/>
      <c r="G59" s="24">
        <f>H59*G61</f>
        <v>4893.8547414727709</v>
      </c>
      <c r="H59" s="18">
        <v>1.0144806678011549</v>
      </c>
      <c r="I59" s="40">
        <f>(G59/1000)*5.6</f>
        <v>27.405586552247517</v>
      </c>
      <c r="J59" s="24">
        <f t="shared" si="2"/>
        <v>703.22735093067126</v>
      </c>
      <c r="K59" s="23"/>
    </row>
    <row r="60" spans="1:11" x14ac:dyDescent="0.25">
      <c r="A60" s="52"/>
      <c r="B60" s="8" t="s">
        <v>14</v>
      </c>
      <c r="C60" s="8">
        <v>15.66</v>
      </c>
      <c r="D60" s="9">
        <f>C60/C61</f>
        <v>0.37899322362052273</v>
      </c>
      <c r="E60" s="11" t="s">
        <v>34</v>
      </c>
      <c r="F60" s="11"/>
      <c r="G60" s="24">
        <f>H60*G61</f>
        <v>4709.5381439213734</v>
      </c>
      <c r="H60" s="18">
        <v>0.97627241789414876</v>
      </c>
      <c r="I60" s="40">
        <f t="shared" ref="I60:I64" si="7">(G60/1000)*5.6</f>
        <v>26.373413605959691</v>
      </c>
      <c r="J60" s="24">
        <f t="shared" si="2"/>
        <v>413.00765706932879</v>
      </c>
    </row>
    <row r="61" spans="1:11" x14ac:dyDescent="0.25">
      <c r="A61" s="52"/>
      <c r="B61" s="4" t="s">
        <v>12</v>
      </c>
      <c r="C61" s="4">
        <f>SUM(C59:C60)</f>
        <v>41.32</v>
      </c>
      <c r="D61" s="12"/>
      <c r="E61" s="4"/>
      <c r="F61" s="4"/>
      <c r="G61" s="20">
        <v>4824</v>
      </c>
      <c r="H61" s="17"/>
      <c r="I61" s="19"/>
      <c r="J61" s="20"/>
    </row>
    <row r="62" spans="1:11" x14ac:dyDescent="0.25">
      <c r="A62" s="52" t="s">
        <v>25</v>
      </c>
      <c r="B62" s="8" t="s">
        <v>9</v>
      </c>
      <c r="C62" s="8">
        <v>4.99</v>
      </c>
      <c r="D62" s="9">
        <f>C62/C65</f>
        <v>5.599820446638986E-2</v>
      </c>
      <c r="E62" s="11" t="s">
        <v>34</v>
      </c>
      <c r="F62" s="11"/>
      <c r="G62" s="24">
        <f>H62*G65</f>
        <v>4693.3033541729892</v>
      </c>
      <c r="H62" s="18">
        <v>1.1466658573596358</v>
      </c>
      <c r="I62" s="40">
        <f t="shared" si="7"/>
        <v>26.282498783368737</v>
      </c>
      <c r="J62" s="24">
        <f t="shared" si="2"/>
        <v>131.14966892901001</v>
      </c>
    </row>
    <row r="63" spans="1:11" x14ac:dyDescent="0.25">
      <c r="A63" s="52"/>
      <c r="B63" s="8" t="s">
        <v>15</v>
      </c>
      <c r="C63" s="8">
        <v>34.979999999999997</v>
      </c>
      <c r="D63" s="9">
        <f>C63/C65</f>
        <v>0.3925485355178992</v>
      </c>
      <c r="E63" s="11" t="s">
        <v>34</v>
      </c>
      <c r="F63" s="11"/>
      <c r="G63" s="24">
        <f>H63*G65</f>
        <v>4493.3131116059403</v>
      </c>
      <c r="H63" s="18">
        <v>1.0978043272919473</v>
      </c>
      <c r="I63" s="40">
        <f t="shared" si="7"/>
        <v>25.162553424993263</v>
      </c>
      <c r="J63" s="24">
        <f t="shared" si="2"/>
        <v>880.18611880626429</v>
      </c>
      <c r="K63" s="23"/>
    </row>
    <row r="64" spans="1:11" x14ac:dyDescent="0.25">
      <c r="A64" s="52"/>
      <c r="B64" s="8" t="s">
        <v>14</v>
      </c>
      <c r="C64" s="8">
        <v>49.14</v>
      </c>
      <c r="D64" s="9">
        <f>C64/C65</f>
        <v>0.55145326001571093</v>
      </c>
      <c r="E64" s="11" t="s">
        <v>34</v>
      </c>
      <c r="F64" s="11"/>
      <c r="G64" s="24">
        <f>H64*G65</f>
        <v>3747.0808632214284</v>
      </c>
      <c r="H64" s="18">
        <v>0.91548518524833333</v>
      </c>
      <c r="I64" s="40">
        <f t="shared" si="7"/>
        <v>20.983652834039997</v>
      </c>
      <c r="J64" s="24">
        <f t="shared" si="2"/>
        <v>1031.1367002647255</v>
      </c>
    </row>
    <row r="65" spans="1:15" x14ac:dyDescent="0.25">
      <c r="A65" s="52"/>
      <c r="B65" s="4" t="s">
        <v>12</v>
      </c>
      <c r="C65" s="4">
        <f>SUM(C62:C64)</f>
        <v>89.11</v>
      </c>
      <c r="D65" s="12"/>
      <c r="E65" s="4"/>
      <c r="F65" s="4"/>
      <c r="G65" s="20">
        <v>4093</v>
      </c>
      <c r="H65" s="17"/>
      <c r="I65" s="19"/>
      <c r="J65" s="20"/>
    </row>
    <row r="66" spans="1:15" x14ac:dyDescent="0.25">
      <c r="A66" s="52" t="s">
        <v>26</v>
      </c>
      <c r="B66" s="8" t="s">
        <v>15</v>
      </c>
      <c r="C66" s="8">
        <v>36.6</v>
      </c>
      <c r="D66" s="9">
        <f>C66/C68</f>
        <v>0.36581709145427282</v>
      </c>
      <c r="E66" s="11" t="s">
        <v>33</v>
      </c>
      <c r="F66" s="31"/>
      <c r="G66" s="24">
        <f>H66*G68</f>
        <v>8223.5140376074378</v>
      </c>
      <c r="H66" s="18">
        <v>1.3877006475881601</v>
      </c>
      <c r="I66" s="40">
        <f>(G66/1000)*3</f>
        <v>24.670542112822311</v>
      </c>
      <c r="J66" s="24">
        <f t="shared" si="2"/>
        <v>902.94184132929661</v>
      </c>
    </row>
    <row r="67" spans="1:15" x14ac:dyDescent="0.25">
      <c r="A67" s="52"/>
      <c r="B67" s="8" t="s">
        <v>14</v>
      </c>
      <c r="C67" s="8">
        <v>63.45</v>
      </c>
      <c r="D67" s="9">
        <f>C67/C68</f>
        <v>0.63418290854572712</v>
      </c>
      <c r="E67" s="11" t="s">
        <v>33</v>
      </c>
      <c r="F67" s="31"/>
      <c r="G67" s="24">
        <f>H67*G68</f>
        <v>4600.7200350444118</v>
      </c>
      <c r="H67" s="18">
        <v>0.77636180139122712</v>
      </c>
      <c r="I67" s="40">
        <f t="shared" ref="I67:I73" si="8">(G67/1000)*3</f>
        <v>13.802160105133236</v>
      </c>
      <c r="J67" s="24">
        <f t="shared" si="2"/>
        <v>875.74705867070384</v>
      </c>
      <c r="K67" s="23"/>
    </row>
    <row r="68" spans="1:15" x14ac:dyDescent="0.25">
      <c r="A68" s="52"/>
      <c r="B68" s="4" t="s">
        <v>12</v>
      </c>
      <c r="C68" s="4">
        <f>SUM(C66:C67)</f>
        <v>100.05000000000001</v>
      </c>
      <c r="D68" s="12"/>
      <c r="E68" s="4"/>
      <c r="F68" s="12"/>
      <c r="G68" s="20">
        <v>5926</v>
      </c>
      <c r="H68" s="17"/>
      <c r="I68" s="19"/>
      <c r="J68" s="20"/>
      <c r="O68" t="s">
        <v>40</v>
      </c>
    </row>
    <row r="69" spans="1:15" x14ac:dyDescent="0.25">
      <c r="A69" s="52" t="s">
        <v>27</v>
      </c>
      <c r="B69" s="8" t="s">
        <v>15</v>
      </c>
      <c r="C69" s="8">
        <v>38.700000000000003</v>
      </c>
      <c r="D69" s="9">
        <f>C69/C71</f>
        <v>0.54216867469879526</v>
      </c>
      <c r="E69" s="11" t="s">
        <v>33</v>
      </c>
      <c r="F69" s="11"/>
      <c r="G69" s="24">
        <f>H69*G71</f>
        <v>5812.1073971986789</v>
      </c>
      <c r="H69" s="18">
        <v>1.122895555873006</v>
      </c>
      <c r="I69" s="40">
        <f t="shared" si="8"/>
        <v>17.436322191596034</v>
      </c>
      <c r="J69" s="24">
        <f t="shared" ref="J69:J73" si="9">I69*C69</f>
        <v>674.78566881476661</v>
      </c>
      <c r="K69" s="23"/>
      <c r="O69">
        <v>6.7850000000000001</v>
      </c>
    </row>
    <row r="70" spans="1:15" x14ac:dyDescent="0.25">
      <c r="A70" s="52"/>
      <c r="B70" s="8" t="s">
        <v>14</v>
      </c>
      <c r="C70" s="8">
        <v>32.68</v>
      </c>
      <c r="D70" s="9">
        <f>C70/C71</f>
        <v>0.45783132530120485</v>
      </c>
      <c r="E70" s="11" t="s">
        <v>33</v>
      </c>
      <c r="F70" s="11"/>
      <c r="G70" s="24">
        <f>H70*G71</f>
        <v>4422.7149243699832</v>
      </c>
      <c r="H70" s="18">
        <v>0.85446578909775572</v>
      </c>
      <c r="I70" s="40">
        <f t="shared" si="8"/>
        <v>13.268144773109949</v>
      </c>
      <c r="J70" s="24">
        <f t="shared" si="9"/>
        <v>433.60297118523312</v>
      </c>
      <c r="L70" s="21"/>
      <c r="O70">
        <v>7.2982571428571399</v>
      </c>
    </row>
    <row r="71" spans="1:15" x14ac:dyDescent="0.25">
      <c r="A71" s="52"/>
      <c r="B71" s="4" t="s">
        <v>12</v>
      </c>
      <c r="C71" s="4">
        <f>SUM(C69:C70)</f>
        <v>71.38</v>
      </c>
      <c r="D71" s="12"/>
      <c r="E71" s="4"/>
      <c r="F71" s="4"/>
      <c r="G71" s="20">
        <v>5176</v>
      </c>
      <c r="H71" s="17"/>
      <c r="I71" s="19"/>
      <c r="J71" s="20"/>
      <c r="O71">
        <v>6.0935499999999996</v>
      </c>
    </row>
    <row r="72" spans="1:15" x14ac:dyDescent="0.25">
      <c r="A72" s="46">
        <v>18</v>
      </c>
      <c r="B72" s="38" t="s">
        <v>14</v>
      </c>
      <c r="C72" s="10">
        <v>17.82</v>
      </c>
      <c r="D72" s="39">
        <v>1</v>
      </c>
      <c r="E72" s="11" t="s">
        <v>33</v>
      </c>
      <c r="F72" s="11"/>
      <c r="G72" s="24">
        <v>6273</v>
      </c>
      <c r="H72" s="18">
        <v>1</v>
      </c>
      <c r="I72" s="40">
        <f>(G72/1000)*3</f>
        <v>18.818999999999999</v>
      </c>
      <c r="J72" s="24">
        <f t="shared" si="9"/>
        <v>335.35458</v>
      </c>
    </row>
    <row r="73" spans="1:15" x14ac:dyDescent="0.25">
      <c r="A73" s="47"/>
      <c r="B73" s="4" t="s">
        <v>12</v>
      </c>
      <c r="C73" s="4">
        <v>17.82</v>
      </c>
      <c r="D73" s="12"/>
      <c r="E73" s="4"/>
      <c r="F73" s="4"/>
      <c r="G73" s="20">
        <v>6273</v>
      </c>
      <c r="H73" s="17"/>
      <c r="I73" s="19">
        <f t="shared" si="8"/>
        <v>18.818999999999999</v>
      </c>
      <c r="J73" s="20">
        <f t="shared" si="9"/>
        <v>335.35458</v>
      </c>
    </row>
    <row r="74" spans="1:15" x14ac:dyDescent="0.25">
      <c r="A74" s="32"/>
      <c r="B74" s="33"/>
      <c r="C74" s="33"/>
      <c r="D74" s="34"/>
      <c r="E74" s="33"/>
      <c r="F74" s="33"/>
      <c r="G74" s="35"/>
      <c r="H74" s="36"/>
      <c r="I74" s="36"/>
      <c r="J74" s="36"/>
    </row>
    <row r="77" spans="1:15" x14ac:dyDescent="0.25">
      <c r="B77" s="56" t="s">
        <v>5</v>
      </c>
      <c r="C77" s="56" t="s">
        <v>36</v>
      </c>
      <c r="D77" s="56"/>
      <c r="E77" s="27"/>
    </row>
    <row r="78" spans="1:15" x14ac:dyDescent="0.25">
      <c r="B78" s="56"/>
      <c r="C78" s="8" t="s">
        <v>33</v>
      </c>
      <c r="D78" s="8" t="s">
        <v>34</v>
      </c>
      <c r="E78" s="27"/>
    </row>
    <row r="79" spans="1:15" x14ac:dyDescent="0.25">
      <c r="B79" s="25" t="s">
        <v>31</v>
      </c>
      <c r="C79" s="29">
        <f>(G3*C3+G10*C10)/C87</f>
        <v>7419.0797042678787</v>
      </c>
      <c r="D79" s="29">
        <f>(C62*G62+C59*G59+C46*G46+C42*G42+C7*G7+C14*G14+C26*G26)/D87</f>
        <v>4390.9431894462314</v>
      </c>
      <c r="E79" s="28"/>
    </row>
    <row r="80" spans="1:15" x14ac:dyDescent="0.25">
      <c r="B80" s="25" t="s">
        <v>35</v>
      </c>
      <c r="C80" s="29">
        <f>(G11*C11+G17*C17+G23*C23+G69*C69+G66*C66+G56*C56+G53*C53+G50*C50)/C88</f>
        <v>6422.3131396349163</v>
      </c>
      <c r="D80" s="29">
        <f>(C15*G15+G20*C20+G27*C27+C30*G30+G33*C33+C36*G36+C39*G39+C43*G43+C47*G47+G63*C63)/D88</f>
        <v>4199.3801409939651</v>
      </c>
      <c r="E80" s="28"/>
    </row>
    <row r="81" spans="2:5" x14ac:dyDescent="0.25">
      <c r="B81" s="25" t="s">
        <v>32</v>
      </c>
      <c r="C81" s="29">
        <f>(G70*C70+G67*C67+G57*C57+G54*C54+G51*C51+G24*C24+G4*C4+G18*C18+C72*G72)/C89</f>
        <v>4562.4100719833386</v>
      </c>
      <c r="D81" s="29">
        <f>(C8*G8+C21*G21+G28*C28+C31*G31+C34*G34+C37*G37+C40*G40+C44*G44+C48*G48+C60*G60+C64*G64)/D89</f>
        <v>3345.9476880227762</v>
      </c>
      <c r="E81" s="28"/>
    </row>
    <row r="82" spans="2:5" x14ac:dyDescent="0.25">
      <c r="B82" s="30" t="s">
        <v>38</v>
      </c>
      <c r="C82" s="29">
        <f>(C5*G5+C12*G12)/C90</f>
        <v>2950.2402442505522</v>
      </c>
      <c r="D82" s="25">
        <v>0</v>
      </c>
    </row>
    <row r="85" spans="2:5" x14ac:dyDescent="0.25">
      <c r="B85" s="56" t="s">
        <v>5</v>
      </c>
      <c r="C85" s="56" t="s">
        <v>37</v>
      </c>
      <c r="D85" s="56"/>
    </row>
    <row r="86" spans="2:5" x14ac:dyDescent="0.25">
      <c r="B86" s="56"/>
      <c r="C86" s="25" t="s">
        <v>33</v>
      </c>
      <c r="D86" s="25" t="s">
        <v>34</v>
      </c>
    </row>
    <row r="87" spans="2:5" x14ac:dyDescent="0.25">
      <c r="B87" s="25" t="s">
        <v>31</v>
      </c>
      <c r="C87" s="25">
        <f>SUM(C3,C10)</f>
        <v>82.839999999999989</v>
      </c>
      <c r="D87" s="25">
        <f>SUM(C7,C14,C26,C42,C46,C59,C62)</f>
        <v>210.61</v>
      </c>
    </row>
    <row r="88" spans="2:5" x14ac:dyDescent="0.25">
      <c r="B88" s="25" t="s">
        <v>35</v>
      </c>
      <c r="C88" s="25">
        <f>SUM(C69,C66,C56,C53,C50,C23,C17,C11)</f>
        <v>319.68</v>
      </c>
      <c r="D88" s="25">
        <f>SUM(C63,C47,C43,C39,C33,C30,C27,C20,C15)</f>
        <v>320.83</v>
      </c>
    </row>
    <row r="89" spans="2:5" x14ac:dyDescent="0.25">
      <c r="B89" s="25" t="s">
        <v>32</v>
      </c>
      <c r="C89" s="25">
        <f>SUM(C70,C67,C57,C54,C51,C24,C18,C4,C72)</f>
        <v>450.55</v>
      </c>
      <c r="D89" s="25">
        <f>SUM(C64,C60,C48,C44,C40,C37,C34,C31,C28,C21,C8)</f>
        <v>422.47</v>
      </c>
    </row>
    <row r="90" spans="2:5" x14ac:dyDescent="0.25">
      <c r="B90" s="30" t="s">
        <v>39</v>
      </c>
      <c r="C90" s="25">
        <f>SUM(C5,C12)</f>
        <v>28.200000000000003</v>
      </c>
      <c r="D90" s="25">
        <v>0</v>
      </c>
    </row>
  </sheetData>
  <mergeCells count="27">
    <mergeCell ref="B85:B86"/>
    <mergeCell ref="C85:D85"/>
    <mergeCell ref="B77:B78"/>
    <mergeCell ref="C77:D77"/>
    <mergeCell ref="A39:A41"/>
    <mergeCell ref="A72:A73"/>
    <mergeCell ref="A62:A65"/>
    <mergeCell ref="A66:A68"/>
    <mergeCell ref="A69:A71"/>
    <mergeCell ref="A53:A55"/>
    <mergeCell ref="A56:A58"/>
    <mergeCell ref="A59:A61"/>
    <mergeCell ref="E1:J1"/>
    <mergeCell ref="A42:A45"/>
    <mergeCell ref="A46:A49"/>
    <mergeCell ref="A50:A52"/>
    <mergeCell ref="A23:A25"/>
    <mergeCell ref="A26:A29"/>
    <mergeCell ref="A30:A32"/>
    <mergeCell ref="A33:A35"/>
    <mergeCell ref="A3:A6"/>
    <mergeCell ref="A7:A9"/>
    <mergeCell ref="A10:A13"/>
    <mergeCell ref="A14:A16"/>
    <mergeCell ref="A17:A19"/>
    <mergeCell ref="A36:A38"/>
    <mergeCell ref="A20:A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6.5703125" customWidth="1"/>
    <col min="2" max="2" width="17.7109375" customWidth="1"/>
    <col min="3" max="3" width="9.7109375" customWidth="1"/>
    <col min="4" max="4" width="10.85546875" customWidth="1"/>
    <col min="5" max="5" width="9.140625" customWidth="1"/>
    <col min="6" max="6" width="14.7109375" customWidth="1"/>
    <col min="7" max="7" width="13.42578125" customWidth="1"/>
    <col min="8" max="8" width="9.42578125" customWidth="1"/>
    <col min="9" max="9" width="19.140625" customWidth="1"/>
    <col min="10" max="10" width="20.5703125" customWidth="1"/>
  </cols>
  <sheetData>
    <row r="2" spans="1:10" x14ac:dyDescent="0.25">
      <c r="A2" s="57" t="s">
        <v>4</v>
      </c>
      <c r="B2" s="2"/>
      <c r="C2" s="3" t="s">
        <v>1</v>
      </c>
      <c r="D2" s="3" t="s">
        <v>2</v>
      </c>
      <c r="E2" s="42">
        <v>2018</v>
      </c>
      <c r="F2" s="43"/>
      <c r="G2" s="43"/>
      <c r="H2" s="43"/>
      <c r="I2" s="64"/>
      <c r="J2" s="65"/>
    </row>
    <row r="3" spans="1:10" x14ac:dyDescent="0.25">
      <c r="A3" s="58"/>
      <c r="B3" s="14" t="s">
        <v>5</v>
      </c>
      <c r="C3" s="6" t="s">
        <v>5</v>
      </c>
      <c r="D3" s="6" t="s">
        <v>5</v>
      </c>
      <c r="E3" s="15" t="s">
        <v>6</v>
      </c>
      <c r="F3" s="15" t="s">
        <v>62</v>
      </c>
      <c r="G3" s="4" t="s">
        <v>7</v>
      </c>
      <c r="H3" s="4" t="s">
        <v>3</v>
      </c>
      <c r="I3" s="4" t="s">
        <v>61</v>
      </c>
      <c r="J3" s="4" t="s">
        <v>60</v>
      </c>
    </row>
    <row r="4" spans="1:10" x14ac:dyDescent="0.25">
      <c r="A4" s="52" t="s">
        <v>8</v>
      </c>
      <c r="B4" s="25" t="s">
        <v>9</v>
      </c>
      <c r="C4" s="26">
        <v>17.989999999999998</v>
      </c>
      <c r="D4" s="9">
        <v>0.19878453038673999</v>
      </c>
      <c r="E4" s="11" t="s">
        <v>33</v>
      </c>
      <c r="F4" s="11" t="s">
        <v>44</v>
      </c>
      <c r="G4" s="24">
        <v>5027.297034453286</v>
      </c>
      <c r="H4" s="18">
        <v>1.5147023303565188</v>
      </c>
      <c r="I4" s="18">
        <v>15.081891103359858</v>
      </c>
      <c r="J4" s="18">
        <v>271.32322094944385</v>
      </c>
    </row>
    <row r="5" spans="1:10" x14ac:dyDescent="0.25">
      <c r="A5" s="52"/>
      <c r="B5" s="25" t="s">
        <v>10</v>
      </c>
      <c r="C5" s="26">
        <v>54.82</v>
      </c>
      <c r="D5" s="9">
        <v>0.60574585635359113</v>
      </c>
      <c r="E5" s="11" t="s">
        <v>33</v>
      </c>
      <c r="F5" s="11" t="s">
        <v>44</v>
      </c>
      <c r="G5" s="24">
        <v>3278.6719789912736</v>
      </c>
      <c r="H5" s="18">
        <v>0.9878493458846862</v>
      </c>
      <c r="I5" s="18">
        <v>9.8360159369738209</v>
      </c>
      <c r="J5" s="18">
        <v>539.21039366490481</v>
      </c>
    </row>
    <row r="6" spans="1:10" x14ac:dyDescent="0.25">
      <c r="A6" s="52"/>
      <c r="B6" s="25" t="s">
        <v>11</v>
      </c>
      <c r="C6" s="26">
        <v>17.690000000000001</v>
      </c>
      <c r="D6" s="9">
        <v>0.19546961325966852</v>
      </c>
      <c r="E6" s="11" t="s">
        <v>33</v>
      </c>
      <c r="F6" s="11" t="s">
        <v>44</v>
      </c>
      <c r="G6" s="24">
        <v>1706.7059616666902</v>
      </c>
      <c r="H6" s="18">
        <v>0.51422294717285033</v>
      </c>
      <c r="I6" s="18">
        <v>5.1201178850000701</v>
      </c>
      <c r="J6" s="18">
        <v>90.574885385651243</v>
      </c>
    </row>
    <row r="7" spans="1:10" x14ac:dyDescent="0.25">
      <c r="A7" s="52"/>
      <c r="B7" s="12" t="s">
        <v>12</v>
      </c>
      <c r="C7" s="4">
        <v>90.5</v>
      </c>
      <c r="D7" s="68"/>
      <c r="E7" s="4"/>
      <c r="F7" s="4"/>
      <c r="G7" s="20">
        <v>3319</v>
      </c>
      <c r="H7" s="17"/>
      <c r="I7" s="17"/>
      <c r="J7" s="17"/>
    </row>
    <row r="8" spans="1:10" x14ac:dyDescent="0.25">
      <c r="A8" s="52">
        <v>2</v>
      </c>
      <c r="B8" s="25" t="s">
        <v>9</v>
      </c>
      <c r="C8" s="26">
        <v>64.849999999999994</v>
      </c>
      <c r="D8" s="9">
        <v>0.50498364740694601</v>
      </c>
      <c r="E8" s="11" t="s">
        <v>33</v>
      </c>
      <c r="F8" s="11" t="s">
        <v>45</v>
      </c>
      <c r="G8" s="24">
        <v>8082.5827147530681</v>
      </c>
      <c r="H8" s="18">
        <v>1.0715342323681649</v>
      </c>
      <c r="I8" s="18">
        <v>24.247748144259205</v>
      </c>
      <c r="J8" s="18">
        <v>1572.4664671552093</v>
      </c>
    </row>
    <row r="9" spans="1:10" x14ac:dyDescent="0.25">
      <c r="A9" s="52"/>
      <c r="B9" s="25" t="s">
        <v>15</v>
      </c>
      <c r="C9" s="26">
        <v>53.06</v>
      </c>
      <c r="D9" s="9">
        <v>0.41317551783211343</v>
      </c>
      <c r="E9" s="11" t="s">
        <v>33</v>
      </c>
      <c r="F9" s="11" t="s">
        <v>45</v>
      </c>
      <c r="G9" s="24">
        <v>7378.6548157233647</v>
      </c>
      <c r="H9" s="18">
        <v>0.97821222533784502</v>
      </c>
      <c r="I9" s="18">
        <v>22.135964447170092</v>
      </c>
      <c r="J9" s="18">
        <v>1174.5342735668451</v>
      </c>
    </row>
    <row r="10" spans="1:10" x14ac:dyDescent="0.25">
      <c r="A10" s="52"/>
      <c r="B10" s="25" t="s">
        <v>11</v>
      </c>
      <c r="C10" s="26">
        <v>10.51</v>
      </c>
      <c r="D10" s="9">
        <v>8.1840834760940673E-2</v>
      </c>
      <c r="E10" s="11" t="s">
        <v>33</v>
      </c>
      <c r="F10" s="11" t="s">
        <v>45</v>
      </c>
      <c r="G10" s="24">
        <v>5043.306034822248</v>
      </c>
      <c r="H10" s="18">
        <v>0.66860745523296405</v>
      </c>
      <c r="I10" s="18">
        <v>15.129918104466743</v>
      </c>
      <c r="J10" s="18">
        <v>159.01543927794546</v>
      </c>
    </row>
    <row r="11" spans="1:10" x14ac:dyDescent="0.25">
      <c r="A11" s="52"/>
      <c r="B11" s="12" t="s">
        <v>12</v>
      </c>
      <c r="C11" s="4">
        <v>128.41999999999999</v>
      </c>
      <c r="D11" s="68"/>
      <c r="E11" s="4"/>
      <c r="F11" s="4"/>
      <c r="G11" s="20">
        <v>7543</v>
      </c>
      <c r="H11" s="17"/>
      <c r="I11" s="17"/>
      <c r="J11" s="17"/>
    </row>
    <row r="12" spans="1:10" x14ac:dyDescent="0.25">
      <c r="A12" s="45">
        <v>5</v>
      </c>
      <c r="B12" s="25" t="s">
        <v>15</v>
      </c>
      <c r="C12" s="26">
        <v>26.72</v>
      </c>
      <c r="D12" s="9">
        <v>0.74824978997479696</v>
      </c>
      <c r="E12" s="11" t="s">
        <v>33</v>
      </c>
      <c r="F12" s="11" t="s">
        <v>46</v>
      </c>
      <c r="G12" s="24">
        <v>2456.4883836360591</v>
      </c>
      <c r="H12" s="18">
        <v>1.0295424910461271</v>
      </c>
      <c r="I12" s="18">
        <v>7.3694651509081774</v>
      </c>
      <c r="J12" s="18">
        <v>196.91210883226648</v>
      </c>
    </row>
    <row r="13" spans="1:10" x14ac:dyDescent="0.25">
      <c r="A13" s="46"/>
      <c r="B13" s="25" t="s">
        <v>14</v>
      </c>
      <c r="C13" s="26">
        <v>8.99</v>
      </c>
      <c r="D13" s="9">
        <v>0.25175021002520304</v>
      </c>
      <c r="E13" s="11" t="s">
        <v>33</v>
      </c>
      <c r="F13" s="11" t="s">
        <v>46</v>
      </c>
      <c r="G13" s="24">
        <v>2176.4950377357623</v>
      </c>
      <c r="H13" s="18">
        <v>0.91219406443242335</v>
      </c>
      <c r="I13" s="18">
        <v>6.5294851132072864</v>
      </c>
      <c r="J13" s="18">
        <v>58.700071167733505</v>
      </c>
    </row>
    <row r="14" spans="1:10" x14ac:dyDescent="0.25">
      <c r="A14" s="47"/>
      <c r="B14" s="12" t="s">
        <v>12</v>
      </c>
      <c r="C14" s="4">
        <v>35.71</v>
      </c>
      <c r="D14" s="68"/>
      <c r="E14" s="4"/>
      <c r="F14" s="4"/>
      <c r="G14" s="20">
        <v>2386</v>
      </c>
      <c r="H14" s="17"/>
      <c r="I14" s="17"/>
      <c r="J14" s="17"/>
    </row>
    <row r="15" spans="1:10" x14ac:dyDescent="0.25">
      <c r="A15" s="52">
        <v>8</v>
      </c>
      <c r="B15" s="25" t="s">
        <v>15</v>
      </c>
      <c r="C15" s="26">
        <v>63.75</v>
      </c>
      <c r="D15" s="9">
        <v>0.50248285646724988</v>
      </c>
      <c r="E15" s="11" t="s">
        <v>33</v>
      </c>
      <c r="F15" s="11" t="s">
        <v>44</v>
      </c>
      <c r="G15" s="24">
        <v>7506.110946491247</v>
      </c>
      <c r="H15" s="18">
        <v>1.1409197365087775</v>
      </c>
      <c r="I15" s="18">
        <v>22.518332839473739</v>
      </c>
      <c r="J15" s="18">
        <v>1435.5437185164508</v>
      </c>
    </row>
    <row r="16" spans="1:10" x14ac:dyDescent="0.25">
      <c r="A16" s="52"/>
      <c r="B16" s="25" t="s">
        <v>14</v>
      </c>
      <c r="C16" s="26">
        <v>63.12</v>
      </c>
      <c r="D16" s="9">
        <v>0.49751714353275001</v>
      </c>
      <c r="E16" s="11" t="s">
        <v>33</v>
      </c>
      <c r="F16" s="11" t="s">
        <v>44</v>
      </c>
      <c r="G16" s="24">
        <v>5642.6355697272356</v>
      </c>
      <c r="H16" s="18">
        <v>0.85767374520857809</v>
      </c>
      <c r="I16" s="18">
        <v>16.927906709181705</v>
      </c>
      <c r="J16" s="18">
        <v>1068.4894714835491</v>
      </c>
    </row>
    <row r="17" spans="1:10" x14ac:dyDescent="0.25">
      <c r="A17" s="52"/>
      <c r="B17" s="12" t="s">
        <v>12</v>
      </c>
      <c r="C17" s="4">
        <v>126.87</v>
      </c>
      <c r="D17" s="68"/>
      <c r="E17" s="4"/>
      <c r="F17" s="4"/>
      <c r="G17" s="20">
        <v>6579</v>
      </c>
      <c r="H17" s="17"/>
      <c r="I17" s="17"/>
      <c r="J17" s="17"/>
    </row>
    <row r="18" spans="1:10" x14ac:dyDescent="0.25">
      <c r="A18" s="52">
        <v>14</v>
      </c>
      <c r="B18" s="25" t="s">
        <v>15</v>
      </c>
      <c r="C18" s="26">
        <v>19.420000000000002</v>
      </c>
      <c r="D18" s="9">
        <v>0.35817041682036155</v>
      </c>
      <c r="E18" s="11" t="s">
        <v>33</v>
      </c>
      <c r="F18" s="11" t="s">
        <v>44</v>
      </c>
      <c r="G18" s="24">
        <v>7382.8412894160656</v>
      </c>
      <c r="H18" s="18">
        <v>1.3097110678403523</v>
      </c>
      <c r="I18" s="18">
        <v>22.148523868248198</v>
      </c>
      <c r="J18" s="18">
        <v>430.12433352138004</v>
      </c>
    </row>
    <row r="19" spans="1:10" x14ac:dyDescent="0.25">
      <c r="A19" s="52"/>
      <c r="B19" s="25" t="s">
        <v>14</v>
      </c>
      <c r="C19" s="26">
        <v>34.799999999999997</v>
      </c>
      <c r="D19" s="9">
        <v>0.64182958317963845</v>
      </c>
      <c r="E19" s="11" t="s">
        <v>33</v>
      </c>
      <c r="F19" s="11" t="s">
        <v>44</v>
      </c>
      <c r="G19" s="24">
        <v>4662.7402919408041</v>
      </c>
      <c r="H19" s="18">
        <v>0.82716698455575732</v>
      </c>
      <c r="I19" s="18">
        <v>13.988220875822414</v>
      </c>
      <c r="J19" s="18">
        <v>486.79008647861997</v>
      </c>
    </row>
    <row r="20" spans="1:10" x14ac:dyDescent="0.25">
      <c r="A20" s="52"/>
      <c r="B20" s="12" t="s">
        <v>12</v>
      </c>
      <c r="C20" s="4">
        <v>54.22</v>
      </c>
      <c r="D20" s="68"/>
      <c r="E20" s="4"/>
      <c r="F20" s="4"/>
      <c r="G20" s="20">
        <v>5637</v>
      </c>
      <c r="H20" s="17"/>
      <c r="I20" s="17"/>
      <c r="J20" s="17"/>
    </row>
    <row r="21" spans="1:10" x14ac:dyDescent="0.25">
      <c r="A21" s="52" t="s">
        <v>47</v>
      </c>
      <c r="B21" s="25" t="s">
        <v>15</v>
      </c>
      <c r="C21" s="26">
        <v>67.400000000000006</v>
      </c>
      <c r="D21" s="9">
        <v>0.51501490028272334</v>
      </c>
      <c r="E21" s="11" t="s">
        <v>33</v>
      </c>
      <c r="F21" s="11" t="s">
        <v>45</v>
      </c>
      <c r="G21" s="24">
        <v>5415.6700879900181</v>
      </c>
      <c r="H21" s="18">
        <v>1.1447199509596317</v>
      </c>
      <c r="I21" s="18">
        <v>16.247010263970054</v>
      </c>
      <c r="J21" s="18">
        <v>1095.0484917915817</v>
      </c>
    </row>
    <row r="22" spans="1:10" x14ac:dyDescent="0.25">
      <c r="A22" s="52"/>
      <c r="B22" s="25" t="s">
        <v>14</v>
      </c>
      <c r="C22" s="26">
        <v>63.47</v>
      </c>
      <c r="D22" s="9">
        <v>0.48498509971727666</v>
      </c>
      <c r="E22" s="11" t="s">
        <v>33</v>
      </c>
      <c r="F22" s="11" t="s">
        <v>45</v>
      </c>
      <c r="G22" s="24">
        <v>4003.9358132893153</v>
      </c>
      <c r="H22" s="18">
        <v>0.84631913195715813</v>
      </c>
      <c r="I22" s="18">
        <v>12.011807439867946</v>
      </c>
      <c r="J22" s="18">
        <v>762.38941820841853</v>
      </c>
    </row>
    <row r="23" spans="1:10" x14ac:dyDescent="0.25">
      <c r="A23" s="52"/>
      <c r="B23" s="12" t="s">
        <v>12</v>
      </c>
      <c r="C23" s="4">
        <v>130.87</v>
      </c>
      <c r="D23" s="68"/>
      <c r="E23" s="4"/>
      <c r="F23" s="4"/>
      <c r="G23" s="20">
        <v>4731</v>
      </c>
      <c r="H23" s="17"/>
      <c r="I23" s="17"/>
      <c r="J23" s="17"/>
    </row>
    <row r="24" spans="1:10" x14ac:dyDescent="0.25">
      <c r="A24" s="52" t="s">
        <v>48</v>
      </c>
      <c r="B24" s="25" t="s">
        <v>15</v>
      </c>
      <c r="C24" s="26">
        <v>14.03</v>
      </c>
      <c r="D24" s="9">
        <v>0.11185521804990831</v>
      </c>
      <c r="E24" s="11" t="s">
        <v>33</v>
      </c>
      <c r="F24" s="11" t="s">
        <v>46</v>
      </c>
      <c r="G24" s="24">
        <v>5924.5606334730992</v>
      </c>
      <c r="H24" s="18">
        <v>1.201249114653913</v>
      </c>
      <c r="I24" s="18">
        <v>17.773681900419298</v>
      </c>
      <c r="J24" s="18">
        <v>249.36475706288275</v>
      </c>
    </row>
    <row r="25" spans="1:10" x14ac:dyDescent="0.25">
      <c r="A25" s="52"/>
      <c r="B25" s="25" t="s">
        <v>14</v>
      </c>
      <c r="C25" s="26">
        <v>111.4</v>
      </c>
      <c r="D25" s="9">
        <v>0.88814478195009172</v>
      </c>
      <c r="E25" s="11" t="s">
        <v>33</v>
      </c>
      <c r="F25" s="11" t="s">
        <v>46</v>
      </c>
      <c r="G25" s="24">
        <v>4806.9943834144742</v>
      </c>
      <c r="H25" s="18">
        <v>0.97465417344170202</v>
      </c>
      <c r="I25" s="18">
        <v>14.420983150243423</v>
      </c>
      <c r="J25" s="18">
        <v>1606.4975229371173</v>
      </c>
    </row>
    <row r="26" spans="1:10" x14ac:dyDescent="0.25">
      <c r="A26" s="52"/>
      <c r="B26" s="12" t="s">
        <v>12</v>
      </c>
      <c r="C26" s="4">
        <v>125.43</v>
      </c>
      <c r="D26" s="68"/>
      <c r="E26" s="4"/>
      <c r="F26" s="4"/>
      <c r="G26" s="20">
        <v>4932</v>
      </c>
      <c r="H26" s="17"/>
      <c r="I26" s="17"/>
      <c r="J26" s="17"/>
    </row>
    <row r="27" spans="1:10" ht="18" customHeight="1" x14ac:dyDescent="0.25">
      <c r="A27" s="52" t="s">
        <v>26</v>
      </c>
      <c r="B27" s="25" t="s">
        <v>15</v>
      </c>
      <c r="C27" s="26">
        <v>36.6</v>
      </c>
      <c r="D27" s="9">
        <v>0.36581709145427282</v>
      </c>
      <c r="E27" s="11" t="s">
        <v>33</v>
      </c>
      <c r="F27" s="11" t="s">
        <v>49</v>
      </c>
      <c r="G27" s="24">
        <v>8223.5140376074378</v>
      </c>
      <c r="H27" s="18">
        <v>1.3877006475881601</v>
      </c>
      <c r="I27" s="18">
        <v>24.670542112822311</v>
      </c>
      <c r="J27" s="18">
        <v>902.94184132929661</v>
      </c>
    </row>
    <row r="28" spans="1:10" x14ac:dyDescent="0.25">
      <c r="A28" s="52"/>
      <c r="B28" s="25" t="s">
        <v>14</v>
      </c>
      <c r="C28" s="26">
        <v>63.45</v>
      </c>
      <c r="D28" s="9">
        <v>0.63418290854572712</v>
      </c>
      <c r="E28" s="11" t="s">
        <v>33</v>
      </c>
      <c r="F28" s="11" t="s">
        <v>49</v>
      </c>
      <c r="G28" s="24">
        <v>4600.7200350444118</v>
      </c>
      <c r="H28" s="18">
        <v>0.77636180139122712</v>
      </c>
      <c r="I28" s="18">
        <v>13.802160105133236</v>
      </c>
      <c r="J28" s="18">
        <v>875.74705867070384</v>
      </c>
    </row>
    <row r="29" spans="1:10" x14ac:dyDescent="0.25">
      <c r="A29" s="52"/>
      <c r="B29" s="12" t="s">
        <v>12</v>
      </c>
      <c r="C29" s="4">
        <v>100.05000000000001</v>
      </c>
      <c r="D29" s="68"/>
      <c r="E29" s="4"/>
      <c r="F29" s="4"/>
      <c r="G29" s="20">
        <v>5926</v>
      </c>
      <c r="H29" s="17"/>
      <c r="I29" s="17"/>
      <c r="J29" s="17"/>
    </row>
    <row r="30" spans="1:10" x14ac:dyDescent="0.25">
      <c r="A30" s="52" t="s">
        <v>27</v>
      </c>
      <c r="B30" s="25" t="s">
        <v>15</v>
      </c>
      <c r="C30" s="26">
        <v>38.700000000000003</v>
      </c>
      <c r="D30" s="9">
        <v>0.54216867469879526</v>
      </c>
      <c r="E30" s="11" t="s">
        <v>33</v>
      </c>
      <c r="F30" s="11" t="s">
        <v>44</v>
      </c>
      <c r="G30" s="24">
        <v>5812.1073971986789</v>
      </c>
      <c r="H30" s="18">
        <v>1.122895555873006</v>
      </c>
      <c r="I30" s="18">
        <v>17.436322191596034</v>
      </c>
      <c r="J30" s="18">
        <v>674.78566881476661</v>
      </c>
    </row>
    <row r="31" spans="1:10" x14ac:dyDescent="0.25">
      <c r="A31" s="52"/>
      <c r="B31" s="25" t="s">
        <v>14</v>
      </c>
      <c r="C31" s="26">
        <v>32.68</v>
      </c>
      <c r="D31" s="9">
        <v>0.45783132530120485</v>
      </c>
      <c r="E31" s="11" t="s">
        <v>33</v>
      </c>
      <c r="F31" s="11" t="s">
        <v>44</v>
      </c>
      <c r="G31" s="24">
        <v>4422.7149243699832</v>
      </c>
      <c r="H31" s="18">
        <v>0.85446578909775572</v>
      </c>
      <c r="I31" s="18">
        <v>13.268144773109949</v>
      </c>
      <c r="J31" s="18">
        <v>433.60297118523312</v>
      </c>
    </row>
    <row r="32" spans="1:10" x14ac:dyDescent="0.25">
      <c r="A32" s="52"/>
      <c r="B32" s="12" t="s">
        <v>12</v>
      </c>
      <c r="C32" s="4">
        <v>71.38</v>
      </c>
      <c r="D32" s="68"/>
      <c r="E32" s="4"/>
      <c r="F32" s="12"/>
      <c r="G32" s="20">
        <v>5176</v>
      </c>
      <c r="H32" s="17"/>
      <c r="I32" s="17"/>
      <c r="J32" s="17"/>
    </row>
    <row r="33" spans="1:10" x14ac:dyDescent="0.25">
      <c r="A33" s="46">
        <v>18</v>
      </c>
      <c r="B33" s="62" t="s">
        <v>14</v>
      </c>
      <c r="C33" s="10">
        <v>17.82</v>
      </c>
      <c r="D33" s="69">
        <v>1</v>
      </c>
      <c r="E33" s="10" t="s">
        <v>33</v>
      </c>
      <c r="F33" s="11" t="s">
        <v>45</v>
      </c>
      <c r="G33" s="22">
        <v>6273</v>
      </c>
      <c r="H33" s="37">
        <v>1</v>
      </c>
      <c r="I33" s="16">
        <f>(G33/1000)*3</f>
        <v>18.818999999999999</v>
      </c>
      <c r="J33" s="16">
        <f t="shared" ref="J33:J34" si="0">I33*C33</f>
        <v>335.35458</v>
      </c>
    </row>
    <row r="34" spans="1:10" x14ac:dyDescent="0.25">
      <c r="A34" s="47"/>
      <c r="B34" s="4" t="s">
        <v>12</v>
      </c>
      <c r="C34" s="4">
        <v>17.82</v>
      </c>
      <c r="D34" s="68"/>
      <c r="E34" s="4"/>
      <c r="F34" s="4"/>
      <c r="G34" s="20">
        <v>6273</v>
      </c>
      <c r="H34" s="17"/>
      <c r="I34" s="17">
        <f t="shared" ref="I34" si="1">(G34/1000)*3</f>
        <v>18.818999999999999</v>
      </c>
      <c r="J34" s="17">
        <f t="shared" si="0"/>
        <v>335.35458</v>
      </c>
    </row>
    <row r="36" spans="1:10" x14ac:dyDescent="0.25">
      <c r="D36" s="59"/>
      <c r="E36" s="60" t="s">
        <v>57</v>
      </c>
      <c r="F36" s="60"/>
      <c r="G36" s="60"/>
      <c r="H36" s="60"/>
    </row>
    <row r="37" spans="1:10" x14ac:dyDescent="0.25">
      <c r="D37" s="4" t="s">
        <v>50</v>
      </c>
      <c r="E37" s="4" t="s">
        <v>45</v>
      </c>
      <c r="F37" s="4" t="s">
        <v>44</v>
      </c>
      <c r="G37" s="4" t="s">
        <v>46</v>
      </c>
      <c r="H37" s="4" t="s">
        <v>49</v>
      </c>
    </row>
    <row r="38" spans="1:10" x14ac:dyDescent="0.25">
      <c r="D38" s="61" t="s">
        <v>51</v>
      </c>
      <c r="E38" s="63">
        <f>G8</f>
        <v>8082.5827147530681</v>
      </c>
      <c r="F38" s="63">
        <f>G4</f>
        <v>5027.297034453286</v>
      </c>
      <c r="G38" s="41" t="s">
        <v>55</v>
      </c>
      <c r="H38" s="41" t="s">
        <v>55</v>
      </c>
    </row>
    <row r="39" spans="1:10" x14ac:dyDescent="0.25">
      <c r="D39" s="61" t="s">
        <v>52</v>
      </c>
      <c r="E39" s="63">
        <f>((C9*G9)+(C21*G21))/SUM(C21,C9)</f>
        <v>6280.3220027628176</v>
      </c>
      <c r="F39" s="63">
        <f>((C15*G15)+(C18*G18)+(C30*G30))/SUM(C30,C18,C15)</f>
        <v>6948.534561014736</v>
      </c>
      <c r="G39" s="63">
        <f>((C24*G24)+(G12*C12))/SUM(C24,C12)</f>
        <v>3650.5265103897686</v>
      </c>
      <c r="H39" s="63">
        <f>G27</f>
        <v>8223.5140376074378</v>
      </c>
    </row>
    <row r="40" spans="1:10" x14ac:dyDescent="0.25">
      <c r="D40" s="61" t="s">
        <v>53</v>
      </c>
      <c r="E40" s="63">
        <f>((G33*C33)+(G22*C22))/SUM(C22,C33)</f>
        <v>4501.3490720811033</v>
      </c>
      <c r="F40" s="63">
        <f>((C31*G31)+(C16*G16))/SUM(C16,C31)</f>
        <v>5226.4872744216509</v>
      </c>
      <c r="G40" s="63">
        <f>((C25*G25)+(G13*C13))/SUM(C25,C13)</f>
        <v>4610.5645377657356</v>
      </c>
      <c r="H40" s="63">
        <f>G28</f>
        <v>4600.7200350444118</v>
      </c>
    </row>
    <row r="41" spans="1:10" x14ac:dyDescent="0.25">
      <c r="D41" s="61" t="s">
        <v>54</v>
      </c>
      <c r="E41" s="63">
        <f>G10</f>
        <v>5043.306034822248</v>
      </c>
      <c r="F41" s="63">
        <f>G6</f>
        <v>1706.7059616666902</v>
      </c>
      <c r="G41" s="41" t="s">
        <v>55</v>
      </c>
      <c r="H41" s="41" t="s">
        <v>55</v>
      </c>
    </row>
    <row r="43" spans="1:10" x14ac:dyDescent="0.25">
      <c r="D43" s="59"/>
      <c r="E43" s="60" t="s">
        <v>56</v>
      </c>
      <c r="F43" s="60"/>
      <c r="G43" s="60"/>
      <c r="H43" s="60"/>
    </row>
    <row r="44" spans="1:10" x14ac:dyDescent="0.25">
      <c r="D44" s="4" t="s">
        <v>50</v>
      </c>
      <c r="E44" s="4" t="s">
        <v>45</v>
      </c>
      <c r="F44" s="4" t="s">
        <v>44</v>
      </c>
      <c r="G44" s="4" t="s">
        <v>46</v>
      </c>
      <c r="H44" s="4" t="s">
        <v>49</v>
      </c>
    </row>
    <row r="45" spans="1:10" x14ac:dyDescent="0.25">
      <c r="D45" s="61" t="s">
        <v>51</v>
      </c>
      <c r="E45" s="63">
        <f>C8</f>
        <v>64.849999999999994</v>
      </c>
      <c r="F45" s="63">
        <f>C4</f>
        <v>17.989999999999998</v>
      </c>
      <c r="G45" s="41" t="s">
        <v>55</v>
      </c>
      <c r="H45" s="41" t="s">
        <v>55</v>
      </c>
    </row>
    <row r="46" spans="1:10" x14ac:dyDescent="0.25">
      <c r="D46" s="61" t="s">
        <v>52</v>
      </c>
      <c r="E46" s="63">
        <f>SUM(C21,C9)</f>
        <v>120.46000000000001</v>
      </c>
      <c r="F46" s="63">
        <f>SUM(C30,C18,C15)</f>
        <v>121.87</v>
      </c>
      <c r="G46" s="63">
        <f>SUM(C24,C12)</f>
        <v>40.75</v>
      </c>
      <c r="H46" s="63">
        <f>C27</f>
        <v>36.6</v>
      </c>
    </row>
    <row r="47" spans="1:10" x14ac:dyDescent="0.25">
      <c r="D47" s="61" t="s">
        <v>53</v>
      </c>
      <c r="E47" s="63">
        <f>SUM(C22,C33)</f>
        <v>81.289999999999992</v>
      </c>
      <c r="F47" s="63">
        <f>SUM(C16,C31)</f>
        <v>95.8</v>
      </c>
      <c r="G47" s="63">
        <f>SUM(C25,C13)</f>
        <v>120.39</v>
      </c>
      <c r="H47" s="63">
        <f>C28</f>
        <v>63.45</v>
      </c>
    </row>
    <row r="48" spans="1:10" x14ac:dyDescent="0.25">
      <c r="D48" s="61" t="s">
        <v>54</v>
      </c>
      <c r="E48" s="63">
        <f>C10</f>
        <v>10.51</v>
      </c>
      <c r="F48" s="63">
        <f>C6</f>
        <v>17.690000000000001</v>
      </c>
      <c r="G48" s="41" t="s">
        <v>55</v>
      </c>
      <c r="H48" s="41" t="s">
        <v>55</v>
      </c>
    </row>
  </sheetData>
  <mergeCells count="14">
    <mergeCell ref="E36:H36"/>
    <mergeCell ref="E43:H43"/>
    <mergeCell ref="E2:H2"/>
    <mergeCell ref="A12:A14"/>
    <mergeCell ref="A4:A7"/>
    <mergeCell ref="A8:A11"/>
    <mergeCell ref="A2:A3"/>
    <mergeCell ref="A33:A34"/>
    <mergeCell ref="A15:A17"/>
    <mergeCell ref="A18:A20"/>
    <mergeCell ref="A21:A23"/>
    <mergeCell ref="A24:A26"/>
    <mergeCell ref="A27:A29"/>
    <mergeCell ref="A30:A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L24" sqref="L24"/>
    </sheetView>
  </sheetViews>
  <sheetFormatPr baseColWidth="10" defaultColWidth="9.140625" defaultRowHeight="15" x14ac:dyDescent="0.25"/>
  <cols>
    <col min="1" max="1" width="7.85546875" customWidth="1"/>
    <col min="2" max="2" width="12.42578125" customWidth="1"/>
    <col min="3" max="3" width="11.140625" customWidth="1"/>
    <col min="4" max="4" width="12.5703125" bestFit="1" customWidth="1"/>
    <col min="5" max="5" width="7.42578125" bestFit="1" customWidth="1"/>
    <col min="6" max="6" width="8.7109375" bestFit="1" customWidth="1"/>
    <col min="7" max="7" width="13.5703125" bestFit="1" customWidth="1"/>
    <col min="8" max="8" width="9.5703125" customWidth="1"/>
    <col min="9" max="9" width="19.7109375" customWidth="1"/>
    <col min="10" max="10" width="21.5703125" customWidth="1"/>
  </cols>
  <sheetData>
    <row r="1" spans="1:10" x14ac:dyDescent="0.25">
      <c r="A1" s="57" t="s">
        <v>4</v>
      </c>
      <c r="B1" s="2"/>
      <c r="C1" s="3" t="s">
        <v>1</v>
      </c>
      <c r="D1" s="3" t="s">
        <v>2</v>
      </c>
      <c r="E1" s="42">
        <v>2018</v>
      </c>
      <c r="F1" s="43"/>
      <c r="G1" s="43"/>
      <c r="H1" s="43"/>
      <c r="I1" s="43"/>
      <c r="J1" s="44"/>
    </row>
    <row r="2" spans="1:10" x14ac:dyDescent="0.25">
      <c r="A2" s="58"/>
      <c r="B2" s="14" t="s">
        <v>5</v>
      </c>
      <c r="C2" s="6" t="s">
        <v>5</v>
      </c>
      <c r="D2" s="6" t="s">
        <v>5</v>
      </c>
      <c r="E2" s="15" t="s">
        <v>6</v>
      </c>
      <c r="F2" s="15" t="s">
        <v>62</v>
      </c>
      <c r="G2" s="4" t="s">
        <v>7</v>
      </c>
      <c r="H2" s="4" t="s">
        <v>3</v>
      </c>
      <c r="I2" s="4" t="s">
        <v>61</v>
      </c>
      <c r="J2" s="4" t="s">
        <v>60</v>
      </c>
    </row>
    <row r="3" spans="1:10" x14ac:dyDescent="0.25">
      <c r="A3" s="52" t="s">
        <v>13</v>
      </c>
      <c r="B3" s="61" t="s">
        <v>9</v>
      </c>
      <c r="C3" s="41">
        <v>49.54</v>
      </c>
      <c r="D3" s="9">
        <v>0.43082007131054872</v>
      </c>
      <c r="E3" s="41" t="s">
        <v>34</v>
      </c>
      <c r="F3" s="41" t="s">
        <v>41</v>
      </c>
      <c r="G3" s="24">
        <v>4751.6459087677113</v>
      </c>
      <c r="H3" s="18">
        <v>1.2630637716022624</v>
      </c>
      <c r="I3" s="40">
        <v>26.609217089099182</v>
      </c>
      <c r="J3" s="24">
        <v>1318.2206145939736</v>
      </c>
    </row>
    <row r="4" spans="1:10" x14ac:dyDescent="0.25">
      <c r="A4" s="52"/>
      <c r="B4" s="61" t="s">
        <v>14</v>
      </c>
      <c r="C4" s="41">
        <v>65.45</v>
      </c>
      <c r="D4" s="9">
        <v>0.56917992868945122</v>
      </c>
      <c r="E4" s="41" t="s">
        <v>34</v>
      </c>
      <c r="F4" s="41" t="s">
        <v>41</v>
      </c>
      <c r="G4" s="24">
        <v>3012.923478680636</v>
      </c>
      <c r="H4" s="18">
        <v>0.80088343399272621</v>
      </c>
      <c r="I4" s="40">
        <v>16.872371480611559</v>
      </c>
      <c r="J4" s="24">
        <v>1104.2967134060266</v>
      </c>
    </row>
    <row r="5" spans="1:10" x14ac:dyDescent="0.25">
      <c r="A5" s="52"/>
      <c r="B5" s="66" t="s">
        <v>12</v>
      </c>
      <c r="C5" s="4">
        <v>114.99000000000001</v>
      </c>
      <c r="D5" s="68"/>
      <c r="E5" s="4"/>
      <c r="F5" s="4"/>
      <c r="G5" s="20">
        <v>3762</v>
      </c>
      <c r="H5" s="17"/>
      <c r="I5" s="19"/>
      <c r="J5" s="20"/>
    </row>
    <row r="6" spans="1:10" x14ac:dyDescent="0.25">
      <c r="A6" s="52">
        <v>3</v>
      </c>
      <c r="B6" s="61" t="s">
        <v>9</v>
      </c>
      <c r="C6" s="41">
        <v>44.57</v>
      </c>
      <c r="D6" s="9">
        <v>0.61340489953206723</v>
      </c>
      <c r="E6" s="41" t="s">
        <v>34</v>
      </c>
      <c r="F6" s="41" t="s">
        <v>42</v>
      </c>
      <c r="G6" s="24">
        <v>3909.8887771591012</v>
      </c>
      <c r="H6" s="18">
        <v>1.0393112113660556</v>
      </c>
      <c r="I6" s="40">
        <v>21.895377152090965</v>
      </c>
      <c r="J6" s="24">
        <v>975.87695966869433</v>
      </c>
    </row>
    <row r="7" spans="1:10" x14ac:dyDescent="0.25">
      <c r="A7" s="52"/>
      <c r="B7" s="61" t="s">
        <v>15</v>
      </c>
      <c r="C7" s="41">
        <v>28.09</v>
      </c>
      <c r="D7" s="9">
        <v>0.38659510046793283</v>
      </c>
      <c r="E7" s="41" t="s">
        <v>34</v>
      </c>
      <c r="F7" s="41" t="s">
        <v>42</v>
      </c>
      <c r="G7" s="24">
        <v>3527.2061881958816</v>
      </c>
      <c r="H7" s="18">
        <v>0.93758803513978772</v>
      </c>
      <c r="I7" s="40">
        <v>19.752354653896937</v>
      </c>
      <c r="J7" s="24">
        <v>554.84364222796501</v>
      </c>
    </row>
    <row r="8" spans="1:10" x14ac:dyDescent="0.25">
      <c r="A8" s="52"/>
      <c r="B8" s="66" t="s">
        <v>12</v>
      </c>
      <c r="C8" s="4">
        <v>72.66</v>
      </c>
      <c r="D8" s="68"/>
      <c r="E8" s="4"/>
      <c r="F8" s="4"/>
      <c r="G8" s="20">
        <v>3762</v>
      </c>
      <c r="H8" s="17"/>
      <c r="I8" s="19"/>
      <c r="J8" s="20"/>
    </row>
    <row r="9" spans="1:10" x14ac:dyDescent="0.25">
      <c r="A9" s="52">
        <v>7</v>
      </c>
      <c r="B9" s="61" t="s">
        <v>15</v>
      </c>
      <c r="C9" s="41">
        <v>44.07</v>
      </c>
      <c r="D9" s="9">
        <v>0.50388749142465128</v>
      </c>
      <c r="E9" s="41" t="s">
        <v>34</v>
      </c>
      <c r="F9" s="41" t="s">
        <v>43</v>
      </c>
      <c r="G9" s="24">
        <v>2749.351157147556</v>
      </c>
      <c r="H9" s="18">
        <v>1.3746755785737781</v>
      </c>
      <c r="I9" s="40">
        <v>15.396366480026314</v>
      </c>
      <c r="J9" s="24">
        <v>678.51787077475967</v>
      </c>
    </row>
    <row r="10" spans="1:10" x14ac:dyDescent="0.25">
      <c r="A10" s="52"/>
      <c r="B10" s="61" t="s">
        <v>14</v>
      </c>
      <c r="C10" s="41">
        <v>43.39</v>
      </c>
      <c r="D10" s="9">
        <v>0.49611250857534867</v>
      </c>
      <c r="E10" s="41" t="s">
        <v>34</v>
      </c>
      <c r="F10" s="41" t="s">
        <v>43</v>
      </c>
      <c r="G10" s="24">
        <v>1238.9051510603185</v>
      </c>
      <c r="H10" s="18">
        <v>0.61945257553015931</v>
      </c>
      <c r="I10" s="40">
        <v>6.9378688459377837</v>
      </c>
      <c r="J10" s="24">
        <v>301.03412922524046</v>
      </c>
    </row>
    <row r="11" spans="1:10" x14ac:dyDescent="0.25">
      <c r="A11" s="52"/>
      <c r="B11" s="66" t="s">
        <v>12</v>
      </c>
      <c r="C11" s="4">
        <v>87.460000000000008</v>
      </c>
      <c r="D11" s="68"/>
      <c r="E11" s="4"/>
      <c r="F11" s="4"/>
      <c r="G11" s="20">
        <v>2000</v>
      </c>
      <c r="H11" s="17"/>
      <c r="I11" s="19"/>
      <c r="J11" s="20"/>
    </row>
    <row r="12" spans="1:10" x14ac:dyDescent="0.25">
      <c r="A12" s="52" t="s">
        <v>16</v>
      </c>
      <c r="B12" s="61" t="s">
        <v>9</v>
      </c>
      <c r="C12" s="41">
        <v>61.88</v>
      </c>
      <c r="D12" s="9">
        <v>0.43765471391187494</v>
      </c>
      <c r="E12" s="41" t="s">
        <v>34</v>
      </c>
      <c r="F12" s="41" t="s">
        <v>42</v>
      </c>
      <c r="G12" s="24">
        <v>4490.2164042353133</v>
      </c>
      <c r="H12" s="18">
        <v>1.026100640821598</v>
      </c>
      <c r="I12" s="40">
        <v>25.145211863717751</v>
      </c>
      <c r="J12" s="24">
        <v>1555.9857101268544</v>
      </c>
    </row>
    <row r="13" spans="1:10" x14ac:dyDescent="0.25">
      <c r="A13" s="52"/>
      <c r="B13" s="61" t="s">
        <v>15</v>
      </c>
      <c r="C13" s="41">
        <v>66.89</v>
      </c>
      <c r="D13" s="9">
        <v>0.47308862012872194</v>
      </c>
      <c r="E13" s="41" t="s">
        <v>34</v>
      </c>
      <c r="F13" s="41" t="s">
        <v>42</v>
      </c>
      <c r="G13" s="24">
        <v>4281.6436878247332</v>
      </c>
      <c r="H13" s="18">
        <v>0.9784377714407525</v>
      </c>
      <c r="I13" s="40">
        <v>23.977204651818504</v>
      </c>
      <c r="J13" s="24">
        <v>1603.8352191601398</v>
      </c>
    </row>
    <row r="14" spans="1:10" x14ac:dyDescent="0.25">
      <c r="A14" s="52"/>
      <c r="B14" s="61" t="s">
        <v>14</v>
      </c>
      <c r="C14" s="41">
        <v>12.62</v>
      </c>
      <c r="D14" s="9">
        <v>8.9256665959403056E-2</v>
      </c>
      <c r="E14" s="41" t="s">
        <v>34</v>
      </c>
      <c r="F14" s="41" t="s">
        <v>42</v>
      </c>
      <c r="G14" s="24">
        <v>4316.077862703838</v>
      </c>
      <c r="H14" s="18">
        <v>0.98630664138570345</v>
      </c>
      <c r="I14" s="40">
        <v>24.170036031141493</v>
      </c>
      <c r="J14" s="24">
        <v>305.02585471300563</v>
      </c>
    </row>
    <row r="15" spans="1:10" x14ac:dyDescent="0.25">
      <c r="A15" s="52"/>
      <c r="B15" s="66" t="s">
        <v>12</v>
      </c>
      <c r="C15" s="4">
        <v>141.39000000000001</v>
      </c>
      <c r="D15" s="68"/>
      <c r="E15" s="4"/>
      <c r="F15" s="4"/>
      <c r="G15" s="20">
        <v>4376</v>
      </c>
      <c r="H15" s="17"/>
      <c r="I15" s="19"/>
      <c r="J15" s="20"/>
    </row>
    <row r="16" spans="1:10" x14ac:dyDescent="0.25">
      <c r="A16" s="52" t="s">
        <v>17</v>
      </c>
      <c r="B16" s="61" t="s">
        <v>15</v>
      </c>
      <c r="C16" s="41">
        <v>28.88</v>
      </c>
      <c r="D16" s="9">
        <v>0.48957450415324633</v>
      </c>
      <c r="E16" s="41" t="s">
        <v>34</v>
      </c>
      <c r="F16" s="41" t="s">
        <v>43</v>
      </c>
      <c r="G16" s="24">
        <v>3367.6324710365125</v>
      </c>
      <c r="H16" s="18">
        <v>1.1787303013778483</v>
      </c>
      <c r="I16" s="40">
        <v>18.85874183780447</v>
      </c>
      <c r="J16" s="24">
        <v>544.64046427579308</v>
      </c>
    </row>
    <row r="17" spans="1:10" x14ac:dyDescent="0.25">
      <c r="A17" s="52"/>
      <c r="B17" s="61" t="s">
        <v>14</v>
      </c>
      <c r="C17" s="41">
        <v>30.11</v>
      </c>
      <c r="D17" s="9">
        <v>0.51042549584675367</v>
      </c>
      <c r="E17" s="41" t="s">
        <v>34</v>
      </c>
      <c r="F17" s="41" t="s">
        <v>43</v>
      </c>
      <c r="G17" s="24">
        <v>2367.226975638177</v>
      </c>
      <c r="H17" s="18">
        <v>0.8285708700168628</v>
      </c>
      <c r="I17" s="40">
        <v>13.256471063573791</v>
      </c>
      <c r="J17" s="24">
        <v>399.15234372420684</v>
      </c>
    </row>
    <row r="18" spans="1:10" x14ac:dyDescent="0.25">
      <c r="A18" s="52"/>
      <c r="B18" s="66" t="s">
        <v>12</v>
      </c>
      <c r="C18" s="4">
        <v>58.989999999999995</v>
      </c>
      <c r="D18" s="68"/>
      <c r="E18" s="4"/>
      <c r="F18" s="4"/>
      <c r="G18" s="20">
        <v>2857</v>
      </c>
      <c r="H18" s="17"/>
      <c r="I18" s="19"/>
      <c r="J18" s="20"/>
    </row>
    <row r="19" spans="1:10" x14ac:dyDescent="0.25">
      <c r="A19" s="52">
        <v>11</v>
      </c>
      <c r="B19" s="61" t="s">
        <v>15</v>
      </c>
      <c r="C19" s="41">
        <v>37.96</v>
      </c>
      <c r="D19" s="9">
        <v>0.40607616602481811</v>
      </c>
      <c r="E19" s="41" t="s">
        <v>34</v>
      </c>
      <c r="F19" s="41" t="s">
        <v>41</v>
      </c>
      <c r="G19" s="24">
        <v>4989.6709236616043</v>
      </c>
      <c r="H19" s="18">
        <v>1.2635277092078006</v>
      </c>
      <c r="I19" s="40">
        <v>27.942157172504984</v>
      </c>
      <c r="J19" s="24">
        <v>1060.6842862682893</v>
      </c>
    </row>
    <row r="20" spans="1:10" x14ac:dyDescent="0.25">
      <c r="A20" s="52"/>
      <c r="B20" s="61" t="s">
        <v>14</v>
      </c>
      <c r="C20" s="41">
        <v>55.52</v>
      </c>
      <c r="D20" s="9">
        <v>0.59392383397518189</v>
      </c>
      <c r="E20" s="41" t="s">
        <v>34</v>
      </c>
      <c r="F20" s="41" t="s">
        <v>41</v>
      </c>
      <c r="G20" s="24">
        <v>3847.9127248742866</v>
      </c>
      <c r="H20" s="18">
        <v>0.81982147259495475</v>
      </c>
      <c r="I20" s="40">
        <v>21.548311259296003</v>
      </c>
      <c r="J20" s="24">
        <v>1196.3622411161141</v>
      </c>
    </row>
    <row r="21" spans="1:10" x14ac:dyDescent="0.25">
      <c r="A21" s="52"/>
      <c r="B21" s="66" t="s">
        <v>12</v>
      </c>
      <c r="C21" s="4">
        <v>93.48</v>
      </c>
      <c r="D21" s="68"/>
      <c r="E21" s="4"/>
      <c r="F21" s="4"/>
      <c r="G21" s="20">
        <v>3949</v>
      </c>
      <c r="H21" s="17"/>
      <c r="I21" s="19"/>
      <c r="J21" s="20"/>
    </row>
    <row r="22" spans="1:10" x14ac:dyDescent="0.25">
      <c r="A22" s="52" t="s">
        <v>18</v>
      </c>
      <c r="B22" s="61" t="s">
        <v>15</v>
      </c>
      <c r="C22" s="41">
        <v>12.05</v>
      </c>
      <c r="D22" s="9">
        <v>0.18238232177993041</v>
      </c>
      <c r="E22" s="41" t="s">
        <v>34</v>
      </c>
      <c r="F22" s="41" t="s">
        <v>41</v>
      </c>
      <c r="G22" s="24">
        <v>4693.5983668427361</v>
      </c>
      <c r="H22" s="18">
        <v>1.1414392915473579</v>
      </c>
      <c r="I22" s="40">
        <v>26.284150854319321</v>
      </c>
      <c r="J22" s="24">
        <v>316.72401779454782</v>
      </c>
    </row>
    <row r="23" spans="1:10" x14ac:dyDescent="0.25">
      <c r="A23" s="52"/>
      <c r="B23" s="61" t="s">
        <v>14</v>
      </c>
      <c r="C23" s="41">
        <v>54.02</v>
      </c>
      <c r="D23" s="9">
        <v>0.81761767822006981</v>
      </c>
      <c r="E23" s="41" t="s">
        <v>34</v>
      </c>
      <c r="F23" s="41" t="s">
        <v>41</v>
      </c>
      <c r="G23" s="24">
        <v>3982.2654513059056</v>
      </c>
      <c r="H23" s="18">
        <v>0.96844976928645565</v>
      </c>
      <c r="I23" s="40">
        <v>22.300686527313069</v>
      </c>
      <c r="J23" s="24">
        <v>1204.6830862054521</v>
      </c>
    </row>
    <row r="24" spans="1:10" x14ac:dyDescent="0.25">
      <c r="A24" s="52"/>
      <c r="B24" s="66" t="s">
        <v>12</v>
      </c>
      <c r="C24" s="4">
        <v>66.069999999999993</v>
      </c>
      <c r="D24" s="68"/>
      <c r="E24" s="4"/>
      <c r="F24" s="4"/>
      <c r="G24" s="20">
        <v>4112</v>
      </c>
      <c r="H24" s="17"/>
      <c r="I24" s="19"/>
      <c r="J24" s="20"/>
    </row>
    <row r="25" spans="1:10" x14ac:dyDescent="0.25">
      <c r="A25" s="52" t="s">
        <v>19</v>
      </c>
      <c r="B25" s="61" t="s">
        <v>15</v>
      </c>
      <c r="C25" s="41">
        <v>31.67</v>
      </c>
      <c r="D25" s="9">
        <v>0.44139372822299655</v>
      </c>
      <c r="E25" s="41" t="s">
        <v>34</v>
      </c>
      <c r="F25" s="41" t="s">
        <v>41</v>
      </c>
      <c r="G25" s="24">
        <v>4899.2399884755705</v>
      </c>
      <c r="H25" s="18">
        <v>1.0366567897747716</v>
      </c>
      <c r="I25" s="40">
        <v>27.435743935463194</v>
      </c>
      <c r="J25" s="24">
        <v>868.89001043611938</v>
      </c>
    </row>
    <row r="26" spans="1:10" x14ac:dyDescent="0.25">
      <c r="A26" s="52"/>
      <c r="B26" s="61" t="s">
        <v>14</v>
      </c>
      <c r="C26" s="41">
        <v>40.08</v>
      </c>
      <c r="D26" s="9">
        <v>0.5586062717770035</v>
      </c>
      <c r="E26" s="41" t="s">
        <v>34</v>
      </c>
      <c r="F26" s="41" t="s">
        <v>41</v>
      </c>
      <c r="G26" s="24">
        <v>4589.1110170902857</v>
      </c>
      <c r="H26" s="18">
        <v>0.97103491686210031</v>
      </c>
      <c r="I26" s="40">
        <v>25.699021695705596</v>
      </c>
      <c r="J26" s="24">
        <v>1030.0167895638804</v>
      </c>
    </row>
    <row r="27" spans="1:10" x14ac:dyDescent="0.25">
      <c r="A27" s="52"/>
      <c r="B27" s="66" t="s">
        <v>12</v>
      </c>
      <c r="C27" s="4">
        <v>71.75</v>
      </c>
      <c r="D27" s="68"/>
      <c r="E27" s="4"/>
      <c r="F27" s="4"/>
      <c r="G27" s="20">
        <v>4726</v>
      </c>
      <c r="H27" s="17"/>
      <c r="I27" s="19"/>
      <c r="J27" s="20"/>
    </row>
    <row r="28" spans="1:10" x14ac:dyDescent="0.25">
      <c r="A28" s="45" t="s">
        <v>20</v>
      </c>
      <c r="B28" s="67" t="s">
        <v>9</v>
      </c>
      <c r="C28" s="41">
        <v>0.77</v>
      </c>
      <c r="D28" s="9">
        <f>C28/C31</f>
        <v>9.1612135633551452E-3</v>
      </c>
      <c r="E28" s="11" t="s">
        <v>34</v>
      </c>
      <c r="F28" s="41" t="s">
        <v>41</v>
      </c>
      <c r="G28" s="24">
        <f>H28*G31</f>
        <v>3967.2</v>
      </c>
      <c r="H28" s="18">
        <v>1.1599999999999999</v>
      </c>
      <c r="I28" s="40">
        <f t="shared" ref="I28:I30" si="0">(G28/1000)*5.6</f>
        <v>22.216319999999996</v>
      </c>
      <c r="J28" s="24">
        <f t="shared" ref="J28:J30" si="1">I28*C28</f>
        <v>17.106566399999998</v>
      </c>
    </row>
    <row r="29" spans="1:10" x14ac:dyDescent="0.25">
      <c r="A29" s="46"/>
      <c r="B29" s="61" t="s">
        <v>15</v>
      </c>
      <c r="C29" s="41">
        <v>38.03</v>
      </c>
      <c r="D29" s="9">
        <f>C29/C31</f>
        <v>0.45246876859012486</v>
      </c>
      <c r="E29" s="11" t="s">
        <v>34</v>
      </c>
      <c r="F29" s="41" t="s">
        <v>41</v>
      </c>
      <c r="G29" s="24">
        <f>H29*G31</f>
        <v>3932.9999999999995</v>
      </c>
      <c r="H29" s="18">
        <v>1.1499999999999999</v>
      </c>
      <c r="I29" s="40">
        <f t="shared" si="0"/>
        <v>22.024799999999995</v>
      </c>
      <c r="J29" s="24">
        <f t="shared" si="1"/>
        <v>837.60314399999982</v>
      </c>
    </row>
    <row r="30" spans="1:10" x14ac:dyDescent="0.25">
      <c r="A30" s="46"/>
      <c r="B30" s="61" t="s">
        <v>14</v>
      </c>
      <c r="C30" s="41">
        <v>45.25</v>
      </c>
      <c r="D30" s="9">
        <f>C30/C31</f>
        <v>0.53837001784651983</v>
      </c>
      <c r="E30" s="11" t="s">
        <v>34</v>
      </c>
      <c r="F30" s="41" t="s">
        <v>41</v>
      </c>
      <c r="G30" s="24">
        <f>H30*G31</f>
        <v>2965.2590972757753</v>
      </c>
      <c r="H30" s="18">
        <v>0.86703482376484653</v>
      </c>
      <c r="I30" s="40">
        <f t="shared" si="0"/>
        <v>16.605450944744341</v>
      </c>
      <c r="J30" s="24">
        <f t="shared" si="1"/>
        <v>751.39665524968143</v>
      </c>
    </row>
    <row r="31" spans="1:10" x14ac:dyDescent="0.25">
      <c r="A31" s="47"/>
      <c r="B31" s="66" t="s">
        <v>12</v>
      </c>
      <c r="C31" s="4">
        <f>SUM(C28:C30)</f>
        <v>84.050000000000011</v>
      </c>
      <c r="D31" s="68"/>
      <c r="E31" s="4"/>
      <c r="F31" s="4"/>
      <c r="G31" s="20">
        <v>3420</v>
      </c>
      <c r="H31" s="17"/>
      <c r="I31" s="19"/>
      <c r="J31" s="20"/>
    </row>
    <row r="32" spans="1:10" x14ac:dyDescent="0.25">
      <c r="A32" s="48" t="s">
        <v>21</v>
      </c>
      <c r="B32" s="67" t="s">
        <v>9</v>
      </c>
      <c r="C32" s="41">
        <v>23.2</v>
      </c>
      <c r="D32" s="9">
        <f>C32/C35</f>
        <v>0.51913179682255539</v>
      </c>
      <c r="E32" s="11" t="s">
        <v>34</v>
      </c>
      <c r="F32" s="41" t="s">
        <v>41</v>
      </c>
      <c r="G32" s="24">
        <f>H32*G35</f>
        <v>3672.8893324716155</v>
      </c>
      <c r="H32" s="18">
        <v>1.0739442492607063</v>
      </c>
      <c r="I32" s="40">
        <f t="shared" ref="I32:I34" si="2">(G32/1000)*5.6</f>
        <v>20.568180261841047</v>
      </c>
      <c r="J32" s="24">
        <f t="shared" ref="J32:J34" si="3">I32*C32</f>
        <v>477.18178207471226</v>
      </c>
    </row>
    <row r="33" spans="1:10" x14ac:dyDescent="0.25">
      <c r="A33" s="48"/>
      <c r="B33" s="61" t="s">
        <v>15</v>
      </c>
      <c r="C33" s="41">
        <v>10.26</v>
      </c>
      <c r="D33" s="9">
        <f>C33/C35</f>
        <v>0.22958156187066459</v>
      </c>
      <c r="E33" s="11" t="s">
        <v>34</v>
      </c>
      <c r="F33" s="41" t="s">
        <v>41</v>
      </c>
      <c r="G33" s="24">
        <f>H33*G35</f>
        <v>3461.4863167058138</v>
      </c>
      <c r="H33" s="18">
        <v>1.0121305019607643</v>
      </c>
      <c r="I33" s="40">
        <f t="shared" si="2"/>
        <v>19.384323373552558</v>
      </c>
      <c r="J33" s="24">
        <f t="shared" si="3"/>
        <v>198.88315781264924</v>
      </c>
    </row>
    <row r="34" spans="1:10" x14ac:dyDescent="0.25">
      <c r="A34" s="48"/>
      <c r="B34" s="61" t="s">
        <v>14</v>
      </c>
      <c r="C34" s="41">
        <v>11.23</v>
      </c>
      <c r="D34" s="9">
        <f>C34/C35</f>
        <v>0.25128664130678008</v>
      </c>
      <c r="E34" s="11" t="s">
        <v>34</v>
      </c>
      <c r="F34" s="41" t="s">
        <v>41</v>
      </c>
      <c r="G34" s="24">
        <f>H34*G35</f>
        <v>2859.6543078590257</v>
      </c>
      <c r="H34" s="18">
        <v>0.83615623036813613</v>
      </c>
      <c r="I34" s="40">
        <f t="shared" si="2"/>
        <v>16.014064124010542</v>
      </c>
      <c r="J34" s="24">
        <f t="shared" si="3"/>
        <v>179.83794011263839</v>
      </c>
    </row>
    <row r="35" spans="1:10" x14ac:dyDescent="0.25">
      <c r="A35" s="48"/>
      <c r="B35" s="66" t="s">
        <v>12</v>
      </c>
      <c r="C35" s="4">
        <v>44.69</v>
      </c>
      <c r="D35" s="68"/>
      <c r="E35" s="4"/>
      <c r="F35" s="4"/>
      <c r="G35" s="20">
        <v>3420</v>
      </c>
      <c r="H35" s="17"/>
      <c r="I35" s="19"/>
      <c r="J35" s="20"/>
    </row>
    <row r="36" spans="1:10" x14ac:dyDescent="0.25">
      <c r="A36" s="52" t="s">
        <v>24</v>
      </c>
      <c r="B36" s="61" t="s">
        <v>9</v>
      </c>
      <c r="C36" s="41">
        <v>25.66</v>
      </c>
      <c r="D36" s="9">
        <v>0.62100677637947721</v>
      </c>
      <c r="E36" s="41" t="s">
        <v>34</v>
      </c>
      <c r="F36" s="41" t="s">
        <v>42</v>
      </c>
      <c r="G36" s="24">
        <v>4893.8547414727709</v>
      </c>
      <c r="H36" s="18">
        <v>1.0144806678011549</v>
      </c>
      <c r="I36" s="40">
        <v>27.405586552247517</v>
      </c>
      <c r="J36" s="24">
        <v>703.22735093067126</v>
      </c>
    </row>
    <row r="37" spans="1:10" x14ac:dyDescent="0.25">
      <c r="A37" s="52"/>
      <c r="B37" s="61" t="s">
        <v>14</v>
      </c>
      <c r="C37" s="41">
        <v>15.66</v>
      </c>
      <c r="D37" s="9">
        <v>0.37899322362052273</v>
      </c>
      <c r="E37" s="41" t="s">
        <v>34</v>
      </c>
      <c r="F37" s="41" t="s">
        <v>42</v>
      </c>
      <c r="G37" s="24">
        <v>4709.5381439213734</v>
      </c>
      <c r="H37" s="18">
        <v>0.97627241789414876</v>
      </c>
      <c r="I37" s="40">
        <v>26.373413605959691</v>
      </c>
      <c r="J37" s="24">
        <v>413.00765706932879</v>
      </c>
    </row>
    <row r="38" spans="1:10" x14ac:dyDescent="0.25">
      <c r="A38" s="52"/>
      <c r="B38" s="66" t="s">
        <v>12</v>
      </c>
      <c r="C38" s="4">
        <v>41.32</v>
      </c>
      <c r="D38" s="68"/>
      <c r="E38" s="4"/>
      <c r="F38" s="4"/>
      <c r="G38" s="20">
        <v>4824</v>
      </c>
      <c r="H38" s="17"/>
      <c r="I38" s="19"/>
      <c r="J38" s="20">
        <v>0</v>
      </c>
    </row>
    <row r="39" spans="1:10" x14ac:dyDescent="0.25">
      <c r="A39" s="52" t="s">
        <v>25</v>
      </c>
      <c r="B39" s="61" t="s">
        <v>9</v>
      </c>
      <c r="C39" s="41">
        <v>4.99</v>
      </c>
      <c r="D39" s="9">
        <v>5.599820446638986E-2</v>
      </c>
      <c r="E39" s="41" t="s">
        <v>34</v>
      </c>
      <c r="F39" s="41" t="s">
        <v>41</v>
      </c>
      <c r="G39" s="24">
        <v>4693.3033541729892</v>
      </c>
      <c r="H39" s="18">
        <v>1.1466658573596358</v>
      </c>
      <c r="I39" s="40">
        <v>26.282498783368737</v>
      </c>
      <c r="J39" s="24">
        <v>131.14966892901001</v>
      </c>
    </row>
    <row r="40" spans="1:10" x14ac:dyDescent="0.25">
      <c r="A40" s="52"/>
      <c r="B40" s="61" t="s">
        <v>15</v>
      </c>
      <c r="C40" s="41">
        <v>34.979999999999997</v>
      </c>
      <c r="D40" s="9">
        <v>0.3925485355178992</v>
      </c>
      <c r="E40" s="41" t="s">
        <v>34</v>
      </c>
      <c r="F40" s="41" t="s">
        <v>41</v>
      </c>
      <c r="G40" s="24">
        <v>4493.3131116059403</v>
      </c>
      <c r="H40" s="18">
        <v>1.0978043272919473</v>
      </c>
      <c r="I40" s="40">
        <v>25.162553424993263</v>
      </c>
      <c r="J40" s="24">
        <v>880.18611880626429</v>
      </c>
    </row>
    <row r="41" spans="1:10" x14ac:dyDescent="0.25">
      <c r="A41" s="52"/>
      <c r="B41" s="61" t="s">
        <v>14</v>
      </c>
      <c r="C41" s="41">
        <v>49.14</v>
      </c>
      <c r="D41" s="9">
        <v>0.55145326001571093</v>
      </c>
      <c r="E41" s="41" t="s">
        <v>34</v>
      </c>
      <c r="F41" s="41" t="s">
        <v>41</v>
      </c>
      <c r="G41" s="24">
        <v>3747.0808632214284</v>
      </c>
      <c r="H41" s="18">
        <v>0.91548518524833333</v>
      </c>
      <c r="I41" s="40">
        <v>20.983652834039997</v>
      </c>
      <c r="J41" s="24">
        <v>1031.1367002647255</v>
      </c>
    </row>
    <row r="42" spans="1:10" x14ac:dyDescent="0.25">
      <c r="A42" s="52"/>
      <c r="B42" s="12" t="s">
        <v>12</v>
      </c>
      <c r="C42" s="4">
        <v>89.11</v>
      </c>
      <c r="D42" s="68"/>
      <c r="E42" s="4"/>
      <c r="F42" s="4"/>
      <c r="G42" s="20">
        <v>4093</v>
      </c>
      <c r="H42" s="17"/>
      <c r="I42" s="19"/>
      <c r="J42" s="20"/>
    </row>
    <row r="45" spans="1:10" x14ac:dyDescent="0.25">
      <c r="D45" s="59"/>
      <c r="E45" s="60" t="s">
        <v>58</v>
      </c>
      <c r="F45" s="60"/>
      <c r="G45" s="60"/>
    </row>
    <row r="46" spans="1:10" x14ac:dyDescent="0.25">
      <c r="D46" s="4" t="s">
        <v>50</v>
      </c>
      <c r="E46" s="4" t="s">
        <v>41</v>
      </c>
      <c r="F46" s="4" t="s">
        <v>42</v>
      </c>
      <c r="G46" s="4" t="s">
        <v>43</v>
      </c>
    </row>
    <row r="47" spans="1:10" x14ac:dyDescent="0.25">
      <c r="D47" s="61" t="s">
        <v>51</v>
      </c>
      <c r="E47" s="63">
        <f>((C39*G39)+(C32*G32)+(C28*G28)+(C3*G3))/SUM(C3,C28,C32,C39)</f>
        <v>4421.4254595034026</v>
      </c>
      <c r="F47" s="63">
        <f>((C36*G36)+(C12*G12)+(C6*G6))/SUM(C6,C12,C36)</f>
        <v>4372.8305696635643</v>
      </c>
      <c r="G47" s="41" t="s">
        <v>55</v>
      </c>
    </row>
    <row r="48" spans="1:10" x14ac:dyDescent="0.25">
      <c r="D48" s="61" t="s">
        <v>52</v>
      </c>
      <c r="E48" s="63">
        <f>((C40*G40)+(C33*G33)+(C29*G29)+(C25*G25)+(C22*G22)+(C19*G19)+(C3*G3))/SUM(C3,C19,C22,C25,C29,C33,C40)</f>
        <v>4563.3091034146146</v>
      </c>
      <c r="F48" s="63">
        <f>((C13*G13)+(C7*G7))/SUM(C7,C13)</f>
        <v>4058.5214582545664</v>
      </c>
      <c r="G48" s="63">
        <f>((C16*G16)+(C9*G9))/SUM(C9,C16)</f>
        <v>2994.1210590682285</v>
      </c>
    </row>
    <row r="49" spans="4:7" x14ac:dyDescent="0.25">
      <c r="D49" s="61" t="s">
        <v>53</v>
      </c>
      <c r="E49" s="63">
        <f>((C41*G41)+(C34*G34)+(C30*G30)+(C26*G26)+(C23*G23)+(C20*G20)+(C4*G4))/SUM(C4,C20,C23,C26,C30,C34,C41)</f>
        <v>3618.1638063453129</v>
      </c>
      <c r="F49" s="63">
        <f>((C14*G14)+(C37*G37))/SUM(C37,C14)</f>
        <v>4533.9557977769146</v>
      </c>
      <c r="G49" s="63">
        <f>((C17*G17)+(C10*G10))/SUM(C10,C17)</f>
        <v>1701.1333162037106</v>
      </c>
    </row>
    <row r="51" spans="4:7" x14ac:dyDescent="0.25">
      <c r="D51" s="59"/>
      <c r="E51" s="60" t="s">
        <v>59</v>
      </c>
      <c r="F51" s="60"/>
      <c r="G51" s="60"/>
    </row>
    <row r="52" spans="4:7" x14ac:dyDescent="0.25">
      <c r="D52" s="4" t="s">
        <v>50</v>
      </c>
      <c r="E52" s="4" t="s">
        <v>41</v>
      </c>
      <c r="F52" s="4" t="s">
        <v>42</v>
      </c>
      <c r="G52" s="4" t="s">
        <v>43</v>
      </c>
    </row>
    <row r="53" spans="4:7" x14ac:dyDescent="0.25">
      <c r="D53" s="61" t="s">
        <v>51</v>
      </c>
      <c r="E53" s="63">
        <f>SUM(C3,C28,C32,C39)</f>
        <v>78.5</v>
      </c>
      <c r="F53" s="63">
        <f>SUM(C6,C12,C36)</f>
        <v>132.11000000000001</v>
      </c>
      <c r="G53" s="41" t="s">
        <v>55</v>
      </c>
    </row>
    <row r="54" spans="4:7" x14ac:dyDescent="0.25">
      <c r="D54" s="61" t="s">
        <v>52</v>
      </c>
      <c r="E54" s="63">
        <f>SUM(C3,C19,C22,C25,C29,C33,C40)</f>
        <v>214.48999999999998</v>
      </c>
      <c r="F54" s="63">
        <f>SUM(C7,C13)</f>
        <v>94.98</v>
      </c>
      <c r="G54" s="63">
        <f>SUM(C9,C16)</f>
        <v>72.95</v>
      </c>
    </row>
    <row r="55" spans="4:7" x14ac:dyDescent="0.25">
      <c r="D55" s="61" t="s">
        <v>53</v>
      </c>
      <c r="E55" s="63">
        <f>SUM(C4,C20,C23,C26,C30,C34,C41)</f>
        <v>320.69</v>
      </c>
      <c r="F55" s="63">
        <f>SUM(C37,C14)</f>
        <v>28.28</v>
      </c>
      <c r="G55" s="63">
        <f>SUM(C10,C17)</f>
        <v>73.5</v>
      </c>
    </row>
  </sheetData>
  <mergeCells count="16">
    <mergeCell ref="E45:G45"/>
    <mergeCell ref="E51:G51"/>
    <mergeCell ref="E1:J1"/>
    <mergeCell ref="A3:A5"/>
    <mergeCell ref="A6:A8"/>
    <mergeCell ref="A9:A11"/>
    <mergeCell ref="A12:A15"/>
    <mergeCell ref="A39:A42"/>
    <mergeCell ref="A1:A2"/>
    <mergeCell ref="A19:A21"/>
    <mergeCell ref="A22:A24"/>
    <mergeCell ref="A25:A27"/>
    <mergeCell ref="A28:A31"/>
    <mergeCell ref="A32:A35"/>
    <mergeCell ref="A36:A38"/>
    <mergeCell ref="A16:A18"/>
  </mergeCells>
  <pageMargins left="0.7" right="0.7" top="0.75" bottom="0.75" header="0.3" footer="0.3"/>
  <pageSetup paperSize="9" orientation="portrait" verticalDpi="0" r:id="rId1"/>
  <ignoredErrors>
    <ignoredError sqref="C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MAIZ2018</vt:lpstr>
      <vt:lpstr>SOJA2018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2018-09-05T15:38:53Z</dcterms:modified>
</cp:coreProperties>
</file>